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8745"/>
  </bookViews>
  <sheets>
    <sheet name=" Planilha Orçamentaria" sheetId="7" r:id="rId1"/>
    <sheet name="Memoria de calculo" sheetId="6" r:id="rId2"/>
  </sheets>
  <definedNames>
    <definedName name="_xlnm.Print_Area" localSheetId="0">' Planilha Orçamentaria'!$A$1:$H$72</definedName>
    <definedName name="_xlnm.Print_Area" localSheetId="1">'Memoria de calculo'!$A$1:$F$65</definedName>
    <definedName name="_xlnm.Print_Titles" localSheetId="0">' Planilha Orçamentaria'!$1:$11</definedName>
    <definedName name="_xlnm.Print_Titles" localSheetId="1">'Memoria de calculo'!$1:$11</definedName>
  </definedNames>
  <calcPr calcId="145621"/>
</workbook>
</file>

<file path=xl/calcChain.xml><?xml version="1.0" encoding="utf-8"?>
<calcChain xmlns="http://schemas.openxmlformats.org/spreadsheetml/2006/main">
  <c r="H58" i="7" l="1"/>
  <c r="E25" i="6"/>
  <c r="H16" i="7" l="1"/>
  <c r="E16" i="6"/>
  <c r="G16" i="7"/>
  <c r="G25" i="7" l="1"/>
  <c r="E35" i="6" l="1"/>
  <c r="H33" i="7" l="1"/>
  <c r="H29" i="7"/>
  <c r="H31" i="7" l="1"/>
  <c r="H20" i="7"/>
  <c r="E31" i="6" l="1"/>
  <c r="E33" i="6" l="1"/>
  <c r="E57" i="6" l="1"/>
  <c r="E43" i="6"/>
  <c r="E27" i="6"/>
  <c r="E26" i="6"/>
  <c r="E37" i="6"/>
  <c r="G31" i="7" l="1"/>
  <c r="E31" i="7"/>
  <c r="E29" i="6"/>
  <c r="E29" i="7" s="1"/>
  <c r="E38" i="6"/>
  <c r="G29" i="7" l="1"/>
  <c r="E33" i="7"/>
  <c r="G33" i="7"/>
  <c r="E55" i="6" l="1"/>
  <c r="E55" i="7" s="1"/>
  <c r="E52" i="6"/>
  <c r="E52" i="7" s="1"/>
  <c r="E51" i="6"/>
  <c r="E51" i="7" s="1"/>
  <c r="E54" i="7"/>
  <c r="E53" i="7"/>
  <c r="E50" i="6"/>
  <c r="E50" i="7" s="1"/>
  <c r="G47" i="7"/>
  <c r="H47" i="7" s="1"/>
  <c r="E49" i="7"/>
  <c r="E48" i="6"/>
  <c r="E48" i="7" s="1"/>
  <c r="E47" i="6"/>
  <c r="E47" i="7" s="1"/>
  <c r="E46" i="7"/>
  <c r="E45" i="7"/>
  <c r="E44" i="6"/>
  <c r="E44" i="7" s="1"/>
  <c r="E41" i="7"/>
  <c r="E39" i="6"/>
  <c r="E39" i="7" s="1"/>
  <c r="E23" i="6" l="1"/>
  <c r="E23" i="7" s="1"/>
  <c r="E22" i="6"/>
  <c r="E22" i="7" s="1"/>
  <c r="E20" i="6"/>
  <c r="E20" i="7" s="1"/>
  <c r="G19" i="7"/>
  <c r="H19" i="7" s="1"/>
  <c r="E19" i="6"/>
  <c r="E19" i="7" s="1"/>
  <c r="E18" i="6"/>
  <c r="E18" i="7" s="1"/>
  <c r="G39" i="7" l="1"/>
  <c r="H39" i="7" s="1"/>
  <c r="G23" i="7"/>
  <c r="H23" i="7" s="1"/>
  <c r="G22" i="7"/>
  <c r="H22" i="7" s="1"/>
  <c r="G20" i="7" l="1"/>
  <c r="G18" i="7"/>
  <c r="H18" i="7" s="1"/>
  <c r="G46" i="7" l="1"/>
  <c r="H46" i="7" s="1"/>
  <c r="G44" i="7"/>
  <c r="H44" i="7" s="1"/>
  <c r="E27" i="7" l="1"/>
  <c r="G27" i="7"/>
  <c r="H27" i="7" l="1"/>
  <c r="E37" i="7"/>
  <c r="E26" i="7" l="1"/>
  <c r="G26" i="7"/>
  <c r="H26" i="7" l="1"/>
  <c r="G37" i="7"/>
  <c r="H37" i="7" s="1"/>
  <c r="G52" i="7" l="1"/>
  <c r="H52" i="7" s="1"/>
  <c r="E57" i="7" l="1"/>
  <c r="E43" i="7"/>
  <c r="E38" i="7"/>
  <c r="E35" i="7"/>
  <c r="E25" i="7"/>
  <c r="H25" i="7" s="1"/>
  <c r="E16" i="7" l="1"/>
  <c r="G55" i="7" l="1"/>
  <c r="H55" i="7" s="1"/>
  <c r="G54" i="7"/>
  <c r="H54" i="7" s="1"/>
  <c r="G53" i="7"/>
  <c r="H53" i="7" s="1"/>
  <c r="G51" i="7"/>
  <c r="H51" i="7" s="1"/>
  <c r="G48" i="7" l="1"/>
  <c r="H48" i="7" s="1"/>
  <c r="G35" i="7"/>
  <c r="H35" i="7" s="1"/>
  <c r="G41" i="7"/>
  <c r="H41" i="7" s="1"/>
  <c r="G43" i="7"/>
  <c r="H43" i="7" s="1"/>
  <c r="G40" i="7" l="1"/>
  <c r="H40" i="7" s="1"/>
  <c r="G57" i="7"/>
  <c r="H57" i="7" s="1"/>
  <c r="G56" i="7"/>
  <c r="G50" i="7"/>
  <c r="H50" i="7" s="1"/>
  <c r="G45" i="7"/>
  <c r="H45" i="7" s="1"/>
  <c r="G42" i="7"/>
  <c r="G38" i="7"/>
  <c r="H38" i="7" s="1"/>
  <c r="G14" i="7"/>
  <c r="H14" i="7" s="1"/>
</calcChain>
</file>

<file path=xl/sharedStrings.xml><?xml version="1.0" encoding="utf-8"?>
<sst xmlns="http://schemas.openxmlformats.org/spreadsheetml/2006/main" count="392" uniqueCount="200">
  <si>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</si>
  <si>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</si>
  <si>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</si>
  <si>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</si>
  <si>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</si>
  <si>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</si>
  <si>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</si>
  <si>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</si>
  <si>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</si>
  <si>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PREÇO TOTAL</t>
  </si>
  <si>
    <t>CREA</t>
  </si>
  <si>
    <t xml:space="preserve">FORMA DE EXECUÇÃO: </t>
  </si>
  <si>
    <t>Carimbo e assinatura do engenheiro responsável técnico pela elaboração da planilha</t>
  </si>
  <si>
    <t>Carimbo e assinatura do prefeito</t>
  </si>
  <si>
    <t>PREÇO UNITÁRIO S/ LDI</t>
  </si>
  <si>
    <t>PREÇO UNITÁRIO C/ LDI</t>
  </si>
  <si>
    <t>1.1</t>
  </si>
  <si>
    <t>INSTALAÇÕES INICIAIS DA OBRA</t>
  </si>
  <si>
    <t>2.1</t>
  </si>
  <si>
    <t>3.1</t>
  </si>
  <si>
    <t>4.1</t>
  </si>
  <si>
    <t>TOTAL GERAL DA OBRA</t>
  </si>
  <si>
    <t>(  x )</t>
  </si>
  <si>
    <t>LD I</t>
  </si>
  <si>
    <t>UND.</t>
  </si>
  <si>
    <t>M3</t>
  </si>
  <si>
    <t>M2</t>
  </si>
  <si>
    <t>5.1</t>
  </si>
  <si>
    <t>6.1</t>
  </si>
  <si>
    <t>7.1</t>
  </si>
  <si>
    <t>8.1</t>
  </si>
  <si>
    <t>9.1</t>
  </si>
  <si>
    <t>PRAZO DE EXECUÇÃO:  06 MESES</t>
  </si>
  <si>
    <t xml:space="preserve">MEMÓRIA DE CÁLCULO </t>
  </si>
  <si>
    <t xml:space="preserve"> CÁLCULO</t>
  </si>
  <si>
    <t>PREFEITURA MUNICIPAL DE BRAÚNAS
ESTADO DE MINAS GERAIS
Rua São Bento, nº 401 – Centro – CEP 35.189-000
CNPJ nº 18.307.389/0001-88 – tel/fax (33) 3425-1155</t>
  </si>
  <si>
    <t xml:space="preserve"> pela elaboração da planilha</t>
  </si>
  <si>
    <t>Carimbo e assinatura do engenheiro responsável técnico</t>
  </si>
  <si>
    <t>QUANT</t>
  </si>
  <si>
    <t xml:space="preserve"> TXKM </t>
  </si>
  <si>
    <t xml:space="preserve"> PISOS</t>
  </si>
  <si>
    <t xml:space="preserve"> PAISAGISMO</t>
  </si>
  <si>
    <t>UN</t>
  </si>
  <si>
    <t>PLANTIO E PREPARO DE COVAS DE FORRAÇÃO, EXCETO FORNECIMENTO DAS MUDAS</t>
  </si>
  <si>
    <t xml:space="preserve"> DEMOLIÇÕES E REMOÇÕES</t>
  </si>
  <si>
    <t>OBRAS VIÁRIAS (PAVIMENTAÇÃO DE RUAS)</t>
  </si>
  <si>
    <t>PREFEITURA: PREFEITURA MUNICIPAL DE BRAÚNAS / MG - ISS = 3%</t>
  </si>
  <si>
    <t xml:space="preserve"> M</t>
  </si>
  <si>
    <t xml:space="preserve"> DISJUNTOR BIPOLAR TERMOMAGNÉTICO 10KA, DE 40A </t>
  </si>
  <si>
    <t>M</t>
  </si>
  <si>
    <t>PELO PROJETO ARQUITETÔNICO = 2</t>
  </si>
  <si>
    <t>PELO PROJETO ELÉTRICO = 1</t>
  </si>
  <si>
    <t>PELO PROJETO ELÉTRICO = 2</t>
  </si>
  <si>
    <t xml:space="preserve">PASSEIOS DE CONCRETO E = 6 CM, FCK = 10 MPA, JUNTA SECA </t>
  </si>
  <si>
    <t>5.2</t>
  </si>
  <si>
    <t>3.2</t>
  </si>
  <si>
    <t>3.3</t>
  </si>
  <si>
    <t>OBRA: REFORMA E REVITALIZAÇÃO DA PRAÇA GERALDO PACHECO DE AGUIAR</t>
  </si>
  <si>
    <t xml:space="preserve">LOCAL: PRAÇA GERALDO PACHECO DE AGUIAR, CENTRO - MUNICÍPIO DE  BRAÚNAS/MG </t>
  </si>
  <si>
    <t xml:space="preserve">REGIÃO/MÊS DE REFERÊNCIA: SETOP/ REGIÃO LESTE - AGOSTO/2019 - COM DESONERAÇÃO                                                                                                                                                                                                                       </t>
  </si>
  <si>
    <t xml:space="preserve">REGIÃO/MÊS DE REFERÊNCIA: SETOP/ REGIÃO LESTE - AGOSTO/2019 - COM DESONERAÇÃO   </t>
  </si>
  <si>
    <t>334</t>
  </si>
  <si>
    <t>ED-50152</t>
  </si>
  <si>
    <t xml:space="preserve"> FORNECIMENTO E COLOCAÇÃO DE PLACA DE OBRA EM CHAPA GALVANIZADA (3,00 X 1,5 0 M) - EM CHAPA GALVANIZADA 0,26 AFIXADAS COM REBITES 540 E PARAFUSOS 3/8, EM ESTRUTURA METÁLICA VIGA U 2" ENRIJECIDA COM METALON 20 X 20, SUPORTE EM EUCALIPTO AUTOCLAVADO PINTADAS
</t>
  </si>
  <si>
    <t>314</t>
  </si>
  <si>
    <t>347</t>
  </si>
  <si>
    <t>RO-41369</t>
  </si>
  <si>
    <t>TRANSPORTE DE MATERIAL DE QUALQUER NATUREZA. DISTÂNCIA MÉDIA DE TRANSPORTE &lt;= 10,00 KM</t>
  </si>
  <si>
    <t>ED-50417</t>
  </si>
  <si>
    <t xml:space="preserve">PISO DE CONCRETO PRÉ-MOLDADO INTERTRAVADO E = 6 CM - FCK = 35 MPA, INCLUINDO FORNECIMENTO E TRANSPORTE DE TODOS OS MATERIAIS, COLCHÃO DE ASSENTAMENTO E = 6 CM </t>
  </si>
  <si>
    <t>URBANIZAÇÃO E OBRAS COMPLEMENTARES</t>
  </si>
  <si>
    <t>ED-51139</t>
  </si>
  <si>
    <t xml:space="preserve"> MEIO-FIO DE CONCRETO PRÉ-MOLDADO TIPO A - (12 X 16,7 X 35) CM, INCLUSIVE ESCAVAÇÃO E REATERRO</t>
  </si>
  <si>
    <t xml:space="preserve"> BANCOS E MESAS</t>
  </si>
  <si>
    <t>ED-48358</t>
  </si>
  <si>
    <t xml:space="preserve">BANCO DE JARDIM EM CONCRETO TIPO 2, 150 X 40 CM, H = 45 CM </t>
  </si>
  <si>
    <t>ED-51145</t>
  </si>
  <si>
    <t>ED-50437</t>
  </si>
  <si>
    <t>PLANTIO DE GRAMA ESMERALDA EM PLACAS, INCLUSIVE TERRA VEGETAL E CONSERVAÇÃO POR 30 DIAS</t>
  </si>
  <si>
    <t>319</t>
  </si>
  <si>
    <t>INSTALAÇÃO ELÉTRICA, TELEFÔNICA E CFTV</t>
  </si>
  <si>
    <t>ED-49413</t>
  </si>
  <si>
    <t xml:space="preserve">ELETRODUTO FLEXÍVEL CORRUGADO, PVC, ANTI-CHAMA DN 25 MM (3/4") - APLICAÇÃO EM ALVENARIA
</t>
  </si>
  <si>
    <t>ED-49213</t>
  </si>
  <si>
    <t xml:space="preserve">CAIXA DE PASSAGEM CP-N2 INCLUSIVE TAMPA </t>
  </si>
  <si>
    <t>ED-49498</t>
  </si>
  <si>
    <t>ED-48961</t>
  </si>
  <si>
    <t>340</t>
  </si>
  <si>
    <t>ED-50266</t>
  </si>
  <si>
    <t>LIMPEZA FINAL PARA ENTREGA DA OBRA</t>
  </si>
  <si>
    <t>QUADRO DE DISTRIBUIÇÃO PARA 8 MÓDULOS COM BARRAMENTO E CHAVE</t>
  </si>
  <si>
    <t>ED-49407</t>
  </si>
  <si>
    <t>MEIO-FIO DE CONCRETO PRÉ-MOLDADO TIPO A - (12 X 16,7 X 35) CM, INCLUSIVE ESCAVAÇÃO E REATERRO</t>
  </si>
  <si>
    <t>LUMINÁRIA REFLETORA PARA ILUMINAÇÃO PÚBLICA PARA LÂMPADA VAPOR DE MERCÚRIO, SÓDIO E METÁLICA, 2 PÉTALAS, POSTE DE AÇO GALVANIZADO COM 10 M DE ALTURA LIVRE (COMPLETA)</t>
  </si>
  <si>
    <t>CABO DE COBRE FLEXÍVEL, CLASSE 5, ISOLAMENTO TIPO LSHF/ATOX, NÃO HALOGENADO, ANTICHAMA, TERMOPLÁSTICO, UNIPOLAR, SEÇÃO 6 MM2, 70°C, 450/750V</t>
  </si>
  <si>
    <t>ED-50445</t>
  </si>
  <si>
    <t>FORNECIMENTO DE FORRAÇÃO - CLOROFITO</t>
  </si>
  <si>
    <t>ED-50434</t>
  </si>
  <si>
    <t>ED-50448</t>
  </si>
  <si>
    <t xml:space="preserve">FORNECIMENTO DE PALMEIRA - LICURI </t>
  </si>
  <si>
    <t>ED-50442</t>
  </si>
  <si>
    <t>FORNECIMENTO DE ÁRVORE - JACARANDÁ MIMOSO</t>
  </si>
  <si>
    <t>ED-50432</t>
  </si>
  <si>
    <t>PLANTIO E PREPARO DE COVAS DE ÁRVORES H MÍN. = 1,80 M COM COVA 60 X 60 X 60 CM, EXCETO FORNECIMENTO DAS MUDAS</t>
  </si>
  <si>
    <t>365</t>
  </si>
  <si>
    <t>TERRAPLENAGEM/TRABALHOS EM TERRA</t>
  </si>
  <si>
    <t>ED-51111</t>
  </si>
  <si>
    <t>ESCAVAÇÃO MECÂNICA DE VALAS COM DESCARGA LATERAL H &lt;= 1,50 M</t>
  </si>
  <si>
    <t xml:space="preserve">ED-51121 </t>
  </si>
  <si>
    <t>318</t>
  </si>
  <si>
    <t xml:space="preserve"> DRENAGEM</t>
  </si>
  <si>
    <t>ED-48675</t>
  </si>
  <si>
    <t>FORNECIMENTO, ASSENTAMENTO E REJUNTAMENTO DE TUBO DE CONCRETO SIMPLES PS1 D = 300 MM</t>
  </si>
  <si>
    <t>ED-51148</t>
  </si>
  <si>
    <t xml:space="preserve">RAMPA PARA ACESSO DE DEFICIENTE, EM CONCRETO SIMPLES FCK = 25 MPA, DESEMPENADA, COM PINTURA INDICATIVA, 02 DEMÃOS
</t>
  </si>
  <si>
    <t>ED-49243</t>
  </si>
  <si>
    <t>ED-51094</t>
  </si>
  <si>
    <t>APILOAMENTO DO FUNDO DE VALAS COM PLACA</t>
  </si>
  <si>
    <t>(41,50*0,8*1,0)</t>
  </si>
  <si>
    <t>(41,50*0,8)</t>
  </si>
  <si>
    <t>(41,50*0,8*1,0)-((3,14*(0,15)^2*(41,50))</t>
  </si>
  <si>
    <t>REATERRO COMPACTADO DE VALA COM EQUIPAMENTO PLACA VIBRATÓRIA</t>
  </si>
  <si>
    <t>ED-48549</t>
  </si>
  <si>
    <t xml:space="preserve"> BOCA DE LOBO SIMPLES (TIPO A - FERRO FUNDIDO), QUADRO, GRELHA E CANTONEIRA, INCLUSIVE ESCAVAÇÃO, REATERRO E BOTAFORA</t>
  </si>
  <si>
    <t>ED-50416</t>
  </si>
  <si>
    <t xml:space="preserve"> EXECUÇÃO DE CALÇAMENTO EM BLOQUETE - E = 8 CM - FCK = 35 MPA, INCLUINDO FORNECIMENTO E TRANSPORTE DE TODOS OS MATERIAIS, COLCHÃO DE ASSENTAMENTO E = 6 CM</t>
  </si>
  <si>
    <t>PELO PROJETO ARQUITETÔNICO = 7</t>
  </si>
  <si>
    <t>PELO PROJETO ARQUITETÔNICO = 1</t>
  </si>
  <si>
    <t>PELO PROJETO ARQUITETÔNICO (COMANDO ÁREA DO AUTOCAD) = 13,50+11,56</t>
  </si>
  <si>
    <t>PELO PROJETO ELÉTRICO = 6</t>
  </si>
  <si>
    <t>PELO PROJETO ELÉTRICO = (1,5+4,81+2,19+9,53+9,79+3,65+4,99+4,36+13,07+1,50+14,79+11,60)*2</t>
  </si>
  <si>
    <t>351</t>
  </si>
  <si>
    <t>ED-50571</t>
  </si>
  <si>
    <t xml:space="preserve">PISO EM CONCRETO, PREPARADO EM OBRA COM BETONEIRA, FCK 13,5MPA, SEM ARMAÇÃO, ACABAMENTO RÚSTICO, ESP. 8CM, INCLUSIVE FORNECIMENTO, LANÇAMENTO, ADENSAMENTO, SARRAFEAMENTO, EXCLUSIVE JUNTA DE DILATAÇÃO
</t>
  </si>
  <si>
    <t xml:space="preserve"> ESTRUTURA DE CONCRETO</t>
  </si>
  <si>
    <t>325</t>
  </si>
  <si>
    <t>ED-49615</t>
  </si>
  <si>
    <t>FORNECIMENTO DE CONCRETO NÃO ESTRUTURAL, PREPARADO EM OBRA COM BETONEIRA, COM FCK 13,5 MPA, INCLUSIVE LANÇAMENTO, ADENSAMENTO E ACABAMENTO</t>
  </si>
  <si>
    <t>303</t>
  </si>
  <si>
    <t>ALVENARIAS E DIVISÕES</t>
  </si>
  <si>
    <t>ED-48213</t>
  </si>
  <si>
    <t>357</t>
  </si>
  <si>
    <t xml:space="preserve"> REVESTIMENTOS</t>
  </si>
  <si>
    <t>RAMPA PARA ACESSO DE DEFICIENTE, EM CONCRETO SIMPLES FCK = 25 MPA, DESEMPENADA, COM PINTURA INDICATIVA, 02 DEMÃOS</t>
  </si>
  <si>
    <t xml:space="preserve"> ALVENARIA DE BLOCO DE CONCRETO CHEIO COM ARMAÇÃO, EM CONCRETO COM FCK 15MPA , ESP. 14CM, PARA REVESTIMENTO, INCLUSIVE ARGAMASSA PARA ASSENTAMENTO (DETALHE D - CADERNO SEDS)</t>
  </si>
  <si>
    <t>PELO PROJETO ARQUITETÔNICO ( BANCO DE CONCRETO ) = (0,75+2,21+7,25+9,2+4,3+5,54+0,79)*0,4+(0,31+1,21+8,25+9,21+5,59+4,58+0,26)*0,6</t>
  </si>
  <si>
    <t>ED-50760</t>
  </si>
  <si>
    <t xml:space="preserve">REBOCO COM ARGAMASSA, TRAÇO 1:2:9 (CIMENTO, CAL E AREIA), COM ADITIVO IMPERMEABILIZANTE, ESP. 20MM, APLICAÇÃO MANUAL, PREPARO MECÂNICO
</t>
  </si>
  <si>
    <t>REBOCO COM ARGAMASSA, TRAÇO 1:2:9 (CIMENTO, CAL E AREIA), COM ADITIVO IMPERMEABILIZANTE, ESP. 20MM, APLICAÇÃO MANUAL, PREPARO MECÂNICO</t>
  </si>
  <si>
    <t>3.0</t>
  </si>
  <si>
    <t>4.0</t>
  </si>
  <si>
    <t>4.2</t>
  </si>
  <si>
    <t>5.0</t>
  </si>
  <si>
    <t>6.0</t>
  </si>
  <si>
    <t>7.0</t>
  </si>
  <si>
    <t>8.0</t>
  </si>
  <si>
    <t>9.0</t>
  </si>
  <si>
    <t>10.0</t>
  </si>
  <si>
    <t>10.1</t>
  </si>
  <si>
    <t>11.0</t>
  </si>
  <si>
    <t>11.1</t>
  </si>
  <si>
    <t>12.0</t>
  </si>
  <si>
    <t>12.1</t>
  </si>
  <si>
    <t>12.2</t>
  </si>
  <si>
    <t>12.3</t>
  </si>
  <si>
    <t>12.4</t>
  </si>
  <si>
    <t>12.5</t>
  </si>
  <si>
    <t>12.6</t>
  </si>
  <si>
    <t>13.0</t>
  </si>
  <si>
    <t>13.1</t>
  </si>
  <si>
    <t>5.3</t>
  </si>
  <si>
    <t>10.2</t>
  </si>
  <si>
    <t>10.3</t>
  </si>
  <si>
    <t>13.2</t>
  </si>
  <si>
    <t>13.3</t>
  </si>
  <si>
    <t>13.4</t>
  </si>
  <si>
    <t>13.5</t>
  </si>
  <si>
    <t>13.6</t>
  </si>
  <si>
    <t>14.0</t>
  </si>
  <si>
    <t>14.1</t>
  </si>
  <si>
    <t xml:space="preserve">    DATA: 14/10/2019</t>
  </si>
  <si>
    <t xml:space="preserve">         DATA: 14/10/2019</t>
  </si>
  <si>
    <t>LIMPEZA GERAL</t>
  </si>
  <si>
    <t xml:space="preserve">PELO PROJETO ARQUITETÔNICO =(0,84+2,45+0,74+1,5+2+2,5+2+2,5+2+2,5+2+2,5+2+1,7+0,74+2,61+2,47+16,89+0,64+1,79+0,59+1,96+0,39+6,66+0,52+3,11)+(1,1+1,9+1,1+1,9)*5+(1,8+9,3+1,8+9,3)+(0,97+3,24+1,18+1,02+9,96+12,24+8,88+16,15+5,26+3,63+3,53+4,07)+(4,23+2,43+1,6+1,53+1,46+9,2+1,7+9,79+0,51+6,33+1,7+7,46+5,5+3,2+5,6)+(2,05+1,09+5,06+14,38+0,65+14,09)+(0,61+3,05+0,81) </t>
  </si>
  <si>
    <t>PELO PROJETO ARQUITETÔNICO (COMANDO ÁREA DO AUTOCAD) = 147,58+120,68</t>
  </si>
  <si>
    <t>PELO PROJETO ARQUITETÔNICO (COMANDO ÁREA DO AUTOCAD) = (134,65+180,55+458,78+28,65+38,52)</t>
  </si>
  <si>
    <t>PELO PROJETO ARQUITETÔNICO (COMANDO ÁREA DO AUTOCAD) = ((40,69+23,13+20+5,62)+(1,28*5))</t>
  </si>
  <si>
    <t>PELO PROJETO ARQUITETÔNICO (COMANDO ÁREA DO AUTOCAD) = 1398,80</t>
  </si>
  <si>
    <t>BOCA DE LOBO SIMPLES (TIPO A - FERRO FUNDIDO), QUADRO, GRELHA E CANTONEIRA, INCLUSIVE ESCAVAÇÃO, REATERRO E BOTAFORA</t>
  </si>
  <si>
    <t>PELO PROJETO ARQUITETÔNICO = 5</t>
  </si>
  <si>
    <t>PELO PROJETO ARQUITETÔNICO =  (1+5)</t>
  </si>
  <si>
    <t>FORNECIMENTO DE PALMEIRA - LICURI</t>
  </si>
  <si>
    <t>PELO PROJETO ARQUITETÔNICO CONCRETO ENTRE O PISO INTERTRAVADO (COMANDO ÁREA DO AUTOCAD) = 9,95*0,06(espessura)</t>
  </si>
  <si>
    <t>PELO PROJETO ARQUITETÔNICO (COMANDO ÁREA DO AUTOCAD) = 66,28</t>
  </si>
  <si>
    <t>PELO PROJETO ELÉTRICO = (1,5 ( altura do quadro de distribuição do piso)+4,81+2,19+9,53+9,79+3,65+4,99+4,36+13,07+1,50 ( altura do quadro de distribuição do piso)+14,79+11,60)</t>
  </si>
  <si>
    <t>PELO PROJETO ARQUITETÔNICO (COMANDO ÁREA DO AUTOCAD) = 26,40 (PISO EM CONCRETO) +12,85+4,32 (ÁREA BANCO DE CONCRETO, VIDE FL. 04/06 ARQ.)</t>
  </si>
  <si>
    <t>RO-41211</t>
  </si>
  <si>
    <t>REMOÇÃO E CARGA DE TODO PAVIMENTO EXISTENTE</t>
  </si>
  <si>
    <t>PELO PROJETO ARQUITETÔNICO PISO EXISTENTE A SER DEMOLIDO (COMANDO ÁREA DO AUTOCAD)= ((344,52+40,40+120,81+28,65+180,55+20+134,65+458,78)*0,10)</t>
  </si>
  <si>
    <t xml:space="preserve">((((344,52+40,40+120,81+28,65+180,55+20+134,65+458,78)*0,10 (espessura)*1,5t/ m³(peso específico))+((33,20m³ (volume escavado) – 30,27m³ (volume para reaterro)) x 1,6t/ m³(peso específico))) x 1,30 (Empolamento) x 5 km = 1325,62 t x km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</si>
</sst>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8"/>
      <color indexed="8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0" xfId="0" applyFont="1"/>
    <xf numFmtId="10" fontId="3" fillId="0" borderId="8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0" xfId="0" applyFont="1"/>
    <xf numFmtId="0" fontId="3" fillId="0" borderId="27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2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2" fontId="5" fillId="0" borderId="14" xfId="2" applyNumberFormat="1" applyFont="1" applyFill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2" fontId="2" fillId="0" borderId="14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4" fontId="2" fillId="0" borderId="14" xfId="3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2" fontId="2" fillId="0" borderId="14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left" vertical="center" wrapText="1"/>
    </xf>
    <xf numFmtId="2" fontId="5" fillId="0" borderId="36" xfId="2" applyNumberFormat="1" applyFont="1" applyFill="1" applyBorder="1" applyAlignment="1">
      <alignment horizontal="center" vertical="center" wrapText="1"/>
    </xf>
    <xf numFmtId="4" fontId="5" fillId="0" borderId="36" xfId="0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" fontId="5" fillId="0" borderId="38" xfId="0" applyNumberFormat="1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4" fontId="4" fillId="0" borderId="43" xfId="0" applyNumberFormat="1" applyFont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2" fontId="5" fillId="0" borderId="25" xfId="2" applyNumberFormat="1" applyFont="1" applyFill="1" applyBorder="1" applyAlignment="1">
      <alignment horizontal="center" vertical="center" wrapText="1"/>
    </xf>
    <xf numFmtId="4" fontId="5" fillId="0" borderId="25" xfId="0" applyNumberFormat="1" applyFont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center" vertical="center" wrapText="1"/>
    </xf>
    <xf numFmtId="0" fontId="2" fillId="0" borderId="16" xfId="3" applyNumberFormat="1" applyFont="1" applyBorder="1" applyAlignment="1">
      <alignment horizontal="center" vertical="center" wrapText="1"/>
    </xf>
    <xf numFmtId="44" fontId="2" fillId="0" borderId="16" xfId="3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left" vertical="center" wrapText="1"/>
    </xf>
    <xf numFmtId="2" fontId="2" fillId="0" borderId="42" xfId="2" applyNumberFormat="1" applyFont="1" applyFill="1" applyBorder="1" applyAlignment="1">
      <alignment horizontal="center" vertical="center" wrapText="1"/>
    </xf>
    <xf numFmtId="4" fontId="2" fillId="0" borderId="42" xfId="0" applyNumberFormat="1" applyFont="1" applyBorder="1" applyAlignment="1">
      <alignment horizontal="center" vertical="center" wrapText="1"/>
    </xf>
    <xf numFmtId="4" fontId="2" fillId="0" borderId="4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 wrapText="1"/>
    </xf>
    <xf numFmtId="0" fontId="0" fillId="0" borderId="0" xfId="0" applyBorder="1"/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4" fontId="2" fillId="0" borderId="14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48" xfId="0" applyFont="1" applyBorder="1" applyAlignment="1">
      <alignment horizontal="left" vertical="center" wrapText="1"/>
    </xf>
    <xf numFmtId="2" fontId="2" fillId="0" borderId="14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4" fontId="2" fillId="0" borderId="14" xfId="3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49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left"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2" fontId="2" fillId="0" borderId="48" xfId="2" applyNumberFormat="1" applyFont="1" applyFill="1" applyBorder="1" applyAlignment="1">
      <alignment horizontal="center" vertical="center" wrapText="1"/>
    </xf>
    <xf numFmtId="4" fontId="2" fillId="0" borderId="4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14" xfId="0" applyFont="1" applyBorder="1" applyAlignment="1">
      <alignment horizontal="left" wrapText="1"/>
    </xf>
    <xf numFmtId="0" fontId="2" fillId="0" borderId="40" xfId="0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0" fontId="2" fillId="0" borderId="48" xfId="0" applyFont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</cellXfs>
  <cellStyles count="4">
    <cellStyle name="Moeda" xfId="3" builtinId="4"/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76200</xdr:rowOff>
    </xdr:from>
    <xdr:to>
      <xdr:col>2</xdr:col>
      <xdr:colOff>93112</xdr:colOff>
      <xdr:row>1</xdr:row>
      <xdr:rowOff>135099</xdr:rowOff>
    </xdr:to>
    <xdr:pic>
      <xdr:nvPicPr>
        <xdr:cNvPr id="6" name="Imagem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6200"/>
          <a:ext cx="838200" cy="9239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</xdr:colOff>
      <xdr:row>69</xdr:row>
      <xdr:rowOff>9524</xdr:rowOff>
    </xdr:from>
    <xdr:to>
      <xdr:col>7</xdr:col>
      <xdr:colOff>762001</xdr:colOff>
      <xdr:row>72</xdr:row>
      <xdr:rowOff>9525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" y="16297274"/>
          <a:ext cx="7810500" cy="4476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DE ESTADO DE GOVERNO - SEGOV - MG</a:t>
          </a: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SUBSECRETARIA DE ASSUNTOS MUNICIPAIS - SUBSEAM - MG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www.governo.mg.gov.br  - Fone: (31) 3915-0055 / 0054 / 005</a:t>
          </a:r>
          <a:r>
            <a:rPr lang="pt-BR" sz="8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3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38100</xdr:rowOff>
    </xdr:from>
    <xdr:to>
      <xdr:col>2</xdr:col>
      <xdr:colOff>361950</xdr:colOff>
      <xdr:row>1</xdr:row>
      <xdr:rowOff>95250</xdr:rowOff>
    </xdr:to>
    <xdr:pic>
      <xdr:nvPicPr>
        <xdr:cNvPr id="5" name="Imagem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38100"/>
          <a:ext cx="857250" cy="9239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65</xdr:row>
      <xdr:rowOff>771524</xdr:rowOff>
    </xdr:from>
    <xdr:to>
      <xdr:col>5</xdr:col>
      <xdr:colOff>1733550</xdr:colOff>
      <xdr:row>65</xdr:row>
      <xdr:rowOff>1228725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0" y="15897224"/>
          <a:ext cx="7877175" cy="457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DE ESTADO DE GOVERNO - SEGOV - MG</a:t>
          </a: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SUBSECRETARIA DE ASSUNTOS MUNICIPAIS - SUBSEAM - MG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www.governo.mg.gov.br  - Fone: (31) 3915-0055 / 0054 / 005</a:t>
          </a:r>
          <a:r>
            <a:rPr lang="pt-BR" sz="8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showGridLines="0" showZeros="0" tabSelected="1" view="pageBreakPreview" zoomScaleSheetLayoutView="100" workbookViewId="0">
      <selection activeCell="J17" sqref="J17"/>
    </sheetView>
  </sheetViews>
  <sheetFormatPr defaultRowHeight="12.75" x14ac:dyDescent="0.2"/>
  <cols>
    <col min="1" max="1" width="5.42578125" bestFit="1" customWidth="1"/>
    <col min="2" max="2" width="10.42578125" customWidth="1"/>
    <col min="3" max="3" width="33.85546875" customWidth="1"/>
    <col min="4" max="4" width="32" customWidth="1"/>
    <col min="5" max="5" width="7.7109375" customWidth="1"/>
    <col min="6" max="6" width="10.5703125" customWidth="1"/>
    <col min="7" max="7" width="10.7109375" customWidth="1"/>
    <col min="8" max="8" width="11.140625" customWidth="1"/>
    <col min="9" max="9" width="10.28515625" customWidth="1"/>
  </cols>
  <sheetData>
    <row r="1" spans="1:9" ht="68.25" customHeight="1" x14ac:dyDescent="0.2">
      <c r="A1" s="109"/>
      <c r="B1" s="109"/>
      <c r="C1" s="110" t="s">
        <v>35</v>
      </c>
      <c r="D1" s="111"/>
      <c r="E1" s="111"/>
      <c r="F1" s="111"/>
      <c r="G1" s="111"/>
      <c r="H1" s="111"/>
    </row>
    <row r="2" spans="1:9" ht="15" x14ac:dyDescent="0.2">
      <c r="A2" s="112"/>
      <c r="B2" s="112"/>
      <c r="C2" s="112"/>
      <c r="D2" s="112"/>
      <c r="E2" s="112"/>
      <c r="F2" s="112"/>
      <c r="G2" s="112"/>
      <c r="H2" s="112"/>
    </row>
    <row r="3" spans="1:9" ht="3.75" customHeight="1" thickBot="1" x14ac:dyDescent="0.25">
      <c r="A3" s="113"/>
      <c r="B3" s="113"/>
      <c r="C3" s="113"/>
      <c r="D3" s="113"/>
      <c r="E3" s="113"/>
      <c r="F3" s="113"/>
      <c r="G3" s="113"/>
      <c r="H3" s="113"/>
    </row>
    <row r="4" spans="1:9" ht="19.5" customHeight="1" thickBot="1" x14ac:dyDescent="0.25">
      <c r="A4" s="114" t="s">
        <v>4</v>
      </c>
      <c r="B4" s="115"/>
      <c r="C4" s="115"/>
      <c r="D4" s="115"/>
      <c r="E4" s="115"/>
      <c r="F4" s="115"/>
      <c r="G4" s="115"/>
      <c r="H4" s="116"/>
    </row>
    <row r="5" spans="1:9" ht="3.75" customHeight="1" thickBot="1" x14ac:dyDescent="0.25">
      <c r="A5" s="8"/>
      <c r="B5" s="8"/>
      <c r="C5" s="8"/>
      <c r="D5" s="8"/>
      <c r="E5" s="8"/>
      <c r="F5" s="8"/>
      <c r="G5" s="8"/>
      <c r="H5" s="8"/>
    </row>
    <row r="6" spans="1:9" ht="22.5" customHeight="1" x14ac:dyDescent="0.2">
      <c r="A6" s="103" t="s">
        <v>46</v>
      </c>
      <c r="B6" s="104"/>
      <c r="C6" s="104"/>
      <c r="D6" s="104"/>
      <c r="E6" s="105"/>
      <c r="F6" s="106"/>
      <c r="G6" s="107"/>
      <c r="H6" s="108"/>
    </row>
    <row r="7" spans="1:9" ht="24.75" customHeight="1" x14ac:dyDescent="0.2">
      <c r="A7" s="117" t="s">
        <v>57</v>
      </c>
      <c r="B7" s="118"/>
      <c r="C7" s="118"/>
      <c r="D7" s="118"/>
      <c r="E7" s="119"/>
      <c r="F7" s="120" t="s">
        <v>180</v>
      </c>
      <c r="G7" s="121"/>
      <c r="H7" s="122"/>
    </row>
    <row r="8" spans="1:9" ht="22.5" customHeight="1" x14ac:dyDescent="0.2">
      <c r="A8" s="123" t="s">
        <v>58</v>
      </c>
      <c r="B8" s="124"/>
      <c r="C8" s="124"/>
      <c r="D8" s="125"/>
      <c r="E8" s="120" t="s">
        <v>11</v>
      </c>
      <c r="F8" s="121"/>
      <c r="G8" s="121"/>
      <c r="H8" s="122"/>
    </row>
    <row r="9" spans="1:9" ht="33" customHeight="1" x14ac:dyDescent="0.2">
      <c r="A9" s="123" t="s">
        <v>59</v>
      </c>
      <c r="B9" s="124"/>
      <c r="C9" s="124"/>
      <c r="D9" s="125"/>
      <c r="E9" s="126" t="s">
        <v>8</v>
      </c>
      <c r="F9" s="128" t="s">
        <v>6</v>
      </c>
      <c r="G9" s="17" t="s">
        <v>22</v>
      </c>
      <c r="H9" s="7" t="s">
        <v>7</v>
      </c>
    </row>
    <row r="10" spans="1:9" ht="19.5" customHeight="1" thickBot="1" x14ac:dyDescent="0.25">
      <c r="A10" s="130" t="s">
        <v>32</v>
      </c>
      <c r="B10" s="131"/>
      <c r="C10" s="131"/>
      <c r="D10" s="132"/>
      <c r="E10" s="127"/>
      <c r="F10" s="129"/>
      <c r="G10" s="9" t="s">
        <v>23</v>
      </c>
      <c r="H10" s="14">
        <v>0.2984</v>
      </c>
    </row>
    <row r="11" spans="1:9" ht="3.75" customHeight="1" thickBot="1" x14ac:dyDescent="0.25">
      <c r="A11" s="136"/>
      <c r="B11" s="136"/>
      <c r="C11" s="136"/>
      <c r="D11" s="136"/>
      <c r="E11" s="136"/>
      <c r="F11" s="136"/>
      <c r="G11" s="136"/>
      <c r="H11" s="136"/>
    </row>
    <row r="12" spans="1:9" ht="39" thickBot="1" x14ac:dyDescent="0.25">
      <c r="A12" s="2" t="s">
        <v>0</v>
      </c>
      <c r="B12" s="3" t="s">
        <v>5</v>
      </c>
      <c r="C12" s="3" t="s">
        <v>1</v>
      </c>
      <c r="D12" s="3" t="s">
        <v>3</v>
      </c>
      <c r="E12" s="3" t="s">
        <v>38</v>
      </c>
      <c r="F12" s="4" t="s">
        <v>14</v>
      </c>
      <c r="G12" s="4" t="s">
        <v>15</v>
      </c>
      <c r="H12" s="5" t="s">
        <v>9</v>
      </c>
    </row>
    <row r="13" spans="1:9" s="13" customFormat="1" ht="18" customHeight="1" x14ac:dyDescent="0.2">
      <c r="A13" s="42">
        <v>1</v>
      </c>
      <c r="B13" s="38" t="s">
        <v>61</v>
      </c>
      <c r="C13" s="39" t="s">
        <v>17</v>
      </c>
      <c r="D13" s="40"/>
      <c r="E13" s="41"/>
      <c r="F13" s="41"/>
      <c r="G13" s="41"/>
      <c r="H13" s="43"/>
    </row>
    <row r="14" spans="1:9" ht="96.75" customHeight="1" x14ac:dyDescent="0.2">
      <c r="A14" s="44" t="s">
        <v>16</v>
      </c>
      <c r="B14" s="28" t="s">
        <v>62</v>
      </c>
      <c r="C14" s="97" t="s">
        <v>63</v>
      </c>
      <c r="D14" s="84" t="s">
        <v>24</v>
      </c>
      <c r="E14" s="31">
        <v>1</v>
      </c>
      <c r="F14" s="32">
        <v>1090.22</v>
      </c>
      <c r="G14" s="31">
        <f>ROUND(F14+(F14*$H$10),2)</f>
        <v>1415.54</v>
      </c>
      <c r="H14" s="45">
        <f>ROUND((E14*G14),2)</f>
        <v>1415.54</v>
      </c>
    </row>
    <row r="15" spans="1:9" ht="23.25" customHeight="1" x14ac:dyDescent="0.2">
      <c r="A15" s="88">
        <v>2</v>
      </c>
      <c r="B15" s="82" t="s">
        <v>64</v>
      </c>
      <c r="C15" s="83" t="s">
        <v>44</v>
      </c>
      <c r="D15" s="84"/>
      <c r="E15" s="85"/>
      <c r="F15" s="86"/>
      <c r="G15" s="85"/>
      <c r="H15" s="87"/>
    </row>
    <row r="16" spans="1:9" ht="30" customHeight="1" x14ac:dyDescent="0.2">
      <c r="A16" s="44" t="s">
        <v>18</v>
      </c>
      <c r="B16" s="28" t="s">
        <v>196</v>
      </c>
      <c r="C16" s="29" t="s">
        <v>197</v>
      </c>
      <c r="D16" s="94" t="s">
        <v>25</v>
      </c>
      <c r="E16" s="74">
        <f>'Memoria de calculo'!E16</f>
        <v>132.83600000000001</v>
      </c>
      <c r="F16" s="85">
        <v>6.7</v>
      </c>
      <c r="G16" s="85">
        <f>ROUND(F16+(F16*$H$10),2)</f>
        <v>8.6999999999999993</v>
      </c>
      <c r="H16" s="87">
        <f>132.84*8.7</f>
        <v>1155.7079999999999</v>
      </c>
      <c r="I16" s="12"/>
    </row>
    <row r="17" spans="1:9" ht="18" customHeight="1" x14ac:dyDescent="0.2">
      <c r="A17" s="88" t="s">
        <v>149</v>
      </c>
      <c r="B17" s="92" t="s">
        <v>104</v>
      </c>
      <c r="C17" s="83" t="s">
        <v>105</v>
      </c>
      <c r="D17" s="94"/>
      <c r="E17" s="95"/>
      <c r="F17" s="95"/>
      <c r="G17" s="95"/>
      <c r="H17" s="90"/>
      <c r="I17" s="12"/>
    </row>
    <row r="18" spans="1:9" ht="36.75" customHeight="1" x14ac:dyDescent="0.2">
      <c r="A18" s="98" t="s">
        <v>19</v>
      </c>
      <c r="B18" s="99" t="s">
        <v>106</v>
      </c>
      <c r="C18" s="100" t="s">
        <v>107</v>
      </c>
      <c r="D18" s="94" t="s">
        <v>25</v>
      </c>
      <c r="E18" s="85">
        <f>'Memoria de calculo'!E18</f>
        <v>33.200000000000003</v>
      </c>
      <c r="F18" s="95">
        <v>4.4000000000000004</v>
      </c>
      <c r="G18" s="85">
        <f>ROUND(F18+(F18*$H$10),2)</f>
        <v>5.71</v>
      </c>
      <c r="H18" s="87">
        <f>ROUND((E18*G18),2)</f>
        <v>189.57</v>
      </c>
      <c r="I18" s="12"/>
    </row>
    <row r="19" spans="1:9" ht="31.5" customHeight="1" x14ac:dyDescent="0.2">
      <c r="A19" s="98" t="s">
        <v>55</v>
      </c>
      <c r="B19" s="99" t="s">
        <v>116</v>
      </c>
      <c r="C19" s="100" t="s">
        <v>117</v>
      </c>
      <c r="D19" s="84" t="s">
        <v>26</v>
      </c>
      <c r="E19" s="85">
        <f>'Memoria de calculo'!E19</f>
        <v>33.200000000000003</v>
      </c>
      <c r="F19" s="95">
        <v>8.0399999999999991</v>
      </c>
      <c r="G19" s="85">
        <f>ROUND(F19+(F19*$H$10),2)</f>
        <v>10.44</v>
      </c>
      <c r="H19" s="87">
        <f>ROUND((E19*G19),2)</f>
        <v>346.61</v>
      </c>
      <c r="I19" s="12"/>
    </row>
    <row r="20" spans="1:9" ht="35.25" customHeight="1" x14ac:dyDescent="0.2">
      <c r="A20" s="98" t="s">
        <v>56</v>
      </c>
      <c r="B20" s="99" t="s">
        <v>108</v>
      </c>
      <c r="C20" s="100" t="s">
        <v>121</v>
      </c>
      <c r="D20" s="94" t="s">
        <v>25</v>
      </c>
      <c r="E20" s="85">
        <f>'Memoria de calculo'!E20</f>
        <v>30.268025000000002</v>
      </c>
      <c r="F20" s="95">
        <v>28.57</v>
      </c>
      <c r="G20" s="85">
        <f>ROUND(F20+(F20*$H$10),2)</f>
        <v>37.1</v>
      </c>
      <c r="H20" s="87">
        <f>30.27*37.1</f>
        <v>1123.0170000000001</v>
      </c>
      <c r="I20" s="12"/>
    </row>
    <row r="21" spans="1:9" ht="20.25" customHeight="1" x14ac:dyDescent="0.2">
      <c r="A21" s="88" t="s">
        <v>150</v>
      </c>
      <c r="B21" s="92" t="s">
        <v>109</v>
      </c>
      <c r="C21" s="83" t="s">
        <v>110</v>
      </c>
      <c r="D21" s="94"/>
      <c r="E21" s="95"/>
      <c r="F21" s="95"/>
      <c r="G21" s="95"/>
      <c r="H21" s="90"/>
      <c r="I21" s="12"/>
    </row>
    <row r="22" spans="1:9" ht="45.75" customHeight="1" x14ac:dyDescent="0.2">
      <c r="A22" s="98">
        <v>4.0999999999999996</v>
      </c>
      <c r="B22" s="99" t="s">
        <v>111</v>
      </c>
      <c r="C22" s="100" t="s">
        <v>112</v>
      </c>
      <c r="D22" s="23" t="s">
        <v>49</v>
      </c>
      <c r="E22" s="85">
        <f>'Memoria de calculo'!E22</f>
        <v>41.5</v>
      </c>
      <c r="F22" s="95">
        <v>60.78</v>
      </c>
      <c r="G22" s="85">
        <f>ROUND(F22+(F22*$H$10),2)</f>
        <v>78.92</v>
      </c>
      <c r="H22" s="87">
        <f>ROUND((E22*G22),2)</f>
        <v>3275.18</v>
      </c>
      <c r="I22" s="12"/>
    </row>
    <row r="23" spans="1:9" ht="57" customHeight="1" x14ac:dyDescent="0.2">
      <c r="A23" s="98" t="s">
        <v>151</v>
      </c>
      <c r="B23" s="99" t="s">
        <v>122</v>
      </c>
      <c r="C23" s="100" t="s">
        <v>188</v>
      </c>
      <c r="D23" s="84" t="s">
        <v>24</v>
      </c>
      <c r="E23" s="85">
        <f>'Memoria de calculo'!E23</f>
        <v>1</v>
      </c>
      <c r="F23" s="95">
        <v>1927.83</v>
      </c>
      <c r="G23" s="85">
        <f>ROUND(F23+(F23*$H$10),2)</f>
        <v>2503.09</v>
      </c>
      <c r="H23" s="87">
        <f>ROUND((E23*G23),2)</f>
        <v>2503.09</v>
      </c>
      <c r="I23" s="12"/>
    </row>
    <row r="24" spans="1:9" ht="25.5" customHeight="1" x14ac:dyDescent="0.2">
      <c r="A24" s="88" t="s">
        <v>152</v>
      </c>
      <c r="B24" s="92" t="s">
        <v>65</v>
      </c>
      <c r="C24" s="93" t="s">
        <v>45</v>
      </c>
      <c r="D24" s="94"/>
      <c r="E24" s="95"/>
      <c r="F24" s="95"/>
      <c r="G24" s="95"/>
      <c r="H24" s="90"/>
      <c r="I24" s="12"/>
    </row>
    <row r="25" spans="1:9" ht="42" customHeight="1" x14ac:dyDescent="0.2">
      <c r="A25" s="44" t="s">
        <v>27</v>
      </c>
      <c r="B25" s="28" t="s">
        <v>66</v>
      </c>
      <c r="C25" s="29" t="s">
        <v>67</v>
      </c>
      <c r="D25" s="30" t="s">
        <v>39</v>
      </c>
      <c r="E25" s="74">
        <f>'Memoria de calculo'!E25</f>
        <v>1325.6230000000003</v>
      </c>
      <c r="F25" s="31">
        <v>0.78</v>
      </c>
      <c r="G25" s="85">
        <f>ROUND(F25+(F25*$H$10),2)</f>
        <v>1.01</v>
      </c>
      <c r="H25" s="87">
        <f>ROUND((E25*G25),2)</f>
        <v>1338.88</v>
      </c>
      <c r="I25" s="12"/>
    </row>
    <row r="26" spans="1:9" ht="68.25" customHeight="1" x14ac:dyDescent="0.2">
      <c r="A26" s="44" t="s">
        <v>54</v>
      </c>
      <c r="B26" s="28" t="s">
        <v>68</v>
      </c>
      <c r="C26" s="29" t="s">
        <v>69</v>
      </c>
      <c r="D26" s="84" t="s">
        <v>26</v>
      </c>
      <c r="E26" s="85">
        <f>'Memoria de calculo'!E26</f>
        <v>268.26</v>
      </c>
      <c r="F26" s="85">
        <v>51.72</v>
      </c>
      <c r="G26" s="85">
        <f t="shared" ref="G26:G57" si="0">ROUND(F26+(F26*$H$10),2)</f>
        <v>67.150000000000006</v>
      </c>
      <c r="H26" s="87">
        <f>ROUND((E26*G26),2)</f>
        <v>18013.66</v>
      </c>
      <c r="I26" s="12"/>
    </row>
    <row r="27" spans="1:9" ht="71.25" customHeight="1" x14ac:dyDescent="0.2">
      <c r="A27" s="44" t="s">
        <v>170</v>
      </c>
      <c r="B27" s="28" t="s">
        <v>124</v>
      </c>
      <c r="C27" s="29" t="s">
        <v>125</v>
      </c>
      <c r="D27" s="84" t="s">
        <v>26</v>
      </c>
      <c r="E27" s="85">
        <f>'Memoria de calculo'!E27</f>
        <v>841.15</v>
      </c>
      <c r="F27" s="85">
        <v>45.16</v>
      </c>
      <c r="G27" s="85">
        <f t="shared" si="0"/>
        <v>58.64</v>
      </c>
      <c r="H27" s="87">
        <f>ROUND((E27*G27),2)</f>
        <v>49325.04</v>
      </c>
      <c r="I27" s="12"/>
    </row>
    <row r="28" spans="1:9" ht="21" customHeight="1" x14ac:dyDescent="0.2">
      <c r="A28" s="47" t="s">
        <v>153</v>
      </c>
      <c r="B28" s="82" t="s">
        <v>138</v>
      </c>
      <c r="C28" s="36" t="s">
        <v>139</v>
      </c>
      <c r="D28" s="84"/>
      <c r="E28" s="85"/>
      <c r="F28" s="85"/>
      <c r="G28" s="85"/>
      <c r="H28" s="87"/>
      <c r="I28" s="12"/>
    </row>
    <row r="29" spans="1:9" ht="86.25" customHeight="1" x14ac:dyDescent="0.2">
      <c r="A29" s="44" t="s">
        <v>28</v>
      </c>
      <c r="B29" s="28" t="s">
        <v>140</v>
      </c>
      <c r="C29" s="29" t="s">
        <v>144</v>
      </c>
      <c r="D29" s="84" t="s">
        <v>26</v>
      </c>
      <c r="E29" s="85">
        <f>'Memoria de calculo'!E29</f>
        <v>29.661999999999999</v>
      </c>
      <c r="F29" s="85">
        <v>116.25</v>
      </c>
      <c r="G29" s="85">
        <f t="shared" si="0"/>
        <v>150.94</v>
      </c>
      <c r="H29" s="87">
        <f>29.66*150.94</f>
        <v>4476.8804</v>
      </c>
      <c r="I29" s="12"/>
    </row>
    <row r="30" spans="1:9" ht="21" customHeight="1" x14ac:dyDescent="0.2">
      <c r="A30" s="47" t="s">
        <v>154</v>
      </c>
      <c r="B30" s="82" t="s">
        <v>141</v>
      </c>
      <c r="C30" s="36" t="s">
        <v>142</v>
      </c>
      <c r="D30" s="84"/>
      <c r="E30" s="85"/>
      <c r="F30" s="85"/>
      <c r="G30" s="85"/>
      <c r="H30" s="87"/>
      <c r="I30" s="12"/>
    </row>
    <row r="31" spans="1:9" ht="65.25" customHeight="1" x14ac:dyDescent="0.2">
      <c r="A31" s="44" t="s">
        <v>29</v>
      </c>
      <c r="B31" s="28" t="s">
        <v>146</v>
      </c>
      <c r="C31" s="29" t="s">
        <v>147</v>
      </c>
      <c r="D31" s="84" t="s">
        <v>26</v>
      </c>
      <c r="E31" s="85">
        <f>'Memoria de calculo'!E31</f>
        <v>29.661999999999999</v>
      </c>
      <c r="F31" s="85">
        <v>26.73</v>
      </c>
      <c r="G31" s="85">
        <f t="shared" si="0"/>
        <v>34.71</v>
      </c>
      <c r="H31" s="87">
        <f>29.66*34.71</f>
        <v>1029.4986000000001</v>
      </c>
      <c r="I31" s="12"/>
    </row>
    <row r="32" spans="1:9" ht="22.5" customHeight="1" x14ac:dyDescent="0.2">
      <c r="A32" s="47" t="s">
        <v>155</v>
      </c>
      <c r="B32" s="82" t="s">
        <v>135</v>
      </c>
      <c r="C32" s="36" t="s">
        <v>134</v>
      </c>
      <c r="D32" s="84"/>
      <c r="E32" s="85"/>
      <c r="F32" s="85"/>
      <c r="G32" s="85"/>
      <c r="H32" s="87"/>
      <c r="I32" s="12"/>
    </row>
    <row r="33" spans="1:9" ht="71.25" customHeight="1" x14ac:dyDescent="0.2">
      <c r="A33" s="44" t="s">
        <v>30</v>
      </c>
      <c r="B33" s="28" t="s">
        <v>136</v>
      </c>
      <c r="C33" s="29" t="s">
        <v>137</v>
      </c>
      <c r="D33" s="94" t="s">
        <v>25</v>
      </c>
      <c r="E33" s="85">
        <f>'Memoria de calculo'!E33</f>
        <v>0.59699999999999998</v>
      </c>
      <c r="F33" s="85">
        <v>399.14</v>
      </c>
      <c r="G33" s="85">
        <f t="shared" si="0"/>
        <v>518.24</v>
      </c>
      <c r="H33" s="87">
        <f>0.6*518.24</f>
        <v>310.94400000000002</v>
      </c>
      <c r="I33" s="12"/>
    </row>
    <row r="34" spans="1:9" ht="21" customHeight="1" x14ac:dyDescent="0.2">
      <c r="A34" s="47" t="s">
        <v>156</v>
      </c>
      <c r="B34" s="25" t="s">
        <v>131</v>
      </c>
      <c r="C34" s="36" t="s">
        <v>40</v>
      </c>
      <c r="D34" s="26"/>
      <c r="E34" s="31"/>
      <c r="F34" s="27"/>
      <c r="G34" s="31"/>
      <c r="H34" s="45"/>
    </row>
    <row r="35" spans="1:9" ht="98.25" customHeight="1" x14ac:dyDescent="0.2">
      <c r="A35" s="44" t="s">
        <v>31</v>
      </c>
      <c r="B35" s="28" t="s">
        <v>132</v>
      </c>
      <c r="C35" s="97" t="s">
        <v>133</v>
      </c>
      <c r="D35" s="30" t="s">
        <v>26</v>
      </c>
      <c r="E35" s="74">
        <f>'Memoria de calculo'!E35</f>
        <v>43.57</v>
      </c>
      <c r="F35" s="85">
        <v>52.08</v>
      </c>
      <c r="G35" s="31">
        <f t="shared" si="0"/>
        <v>67.62</v>
      </c>
      <c r="H35" s="45">
        <f>ROUND((E35*G35),2)</f>
        <v>2946.2</v>
      </c>
    </row>
    <row r="36" spans="1:9" s="13" customFormat="1" ht="29.25" customHeight="1" x14ac:dyDescent="0.2">
      <c r="A36" s="47" t="s">
        <v>157</v>
      </c>
      <c r="B36" s="24">
        <v>367</v>
      </c>
      <c r="C36" s="36" t="s">
        <v>70</v>
      </c>
      <c r="D36" s="30"/>
      <c r="E36" s="31"/>
      <c r="F36" s="31"/>
      <c r="G36" s="31"/>
      <c r="H36" s="45"/>
    </row>
    <row r="37" spans="1:9" s="13" customFormat="1" ht="48" customHeight="1" x14ac:dyDescent="0.2">
      <c r="A37" s="44" t="s">
        <v>158</v>
      </c>
      <c r="B37" s="23" t="s">
        <v>71</v>
      </c>
      <c r="C37" s="29" t="s">
        <v>92</v>
      </c>
      <c r="D37" s="84" t="s">
        <v>49</v>
      </c>
      <c r="E37" s="85">
        <f>'Memoria de calculo'!E37</f>
        <v>291.96000000000004</v>
      </c>
      <c r="F37" s="85">
        <v>40.700000000000003</v>
      </c>
      <c r="G37" s="85">
        <f t="shared" si="0"/>
        <v>52.84</v>
      </c>
      <c r="H37" s="87">
        <f>ROUND((E37*G37),2)</f>
        <v>15427.17</v>
      </c>
    </row>
    <row r="38" spans="1:9" ht="34.5" customHeight="1" x14ac:dyDescent="0.2">
      <c r="A38" s="44" t="s">
        <v>171</v>
      </c>
      <c r="B38" s="23" t="s">
        <v>76</v>
      </c>
      <c r="C38" s="29" t="s">
        <v>53</v>
      </c>
      <c r="D38" s="30" t="s">
        <v>26</v>
      </c>
      <c r="E38" s="74">
        <f>'Memoria de calculo'!E38</f>
        <v>66.28</v>
      </c>
      <c r="F38" s="85">
        <v>37.07</v>
      </c>
      <c r="G38" s="31">
        <f t="shared" si="0"/>
        <v>48.13</v>
      </c>
      <c r="H38" s="45">
        <f>ROUND((E38*G38),2)</f>
        <v>3190.06</v>
      </c>
    </row>
    <row r="39" spans="1:9" ht="62.25" customHeight="1" x14ac:dyDescent="0.2">
      <c r="A39" s="44" t="s">
        <v>172</v>
      </c>
      <c r="B39" s="23" t="s">
        <v>113</v>
      </c>
      <c r="C39" s="97" t="s">
        <v>114</v>
      </c>
      <c r="D39" s="84" t="s">
        <v>24</v>
      </c>
      <c r="E39" s="85">
        <f>'Memoria de calculo'!E39</f>
        <v>2</v>
      </c>
      <c r="F39" s="85">
        <v>262.13</v>
      </c>
      <c r="G39" s="85">
        <f t="shared" si="0"/>
        <v>340.35</v>
      </c>
      <c r="H39" s="87">
        <f>ROUND((E39*G39),2)</f>
        <v>680.7</v>
      </c>
    </row>
    <row r="40" spans="1:9" ht="21.75" customHeight="1" x14ac:dyDescent="0.2">
      <c r="A40" s="47" t="s">
        <v>159</v>
      </c>
      <c r="B40" s="24">
        <v>309</v>
      </c>
      <c r="C40" s="36" t="s">
        <v>73</v>
      </c>
      <c r="D40" s="30"/>
      <c r="E40" s="31"/>
      <c r="F40" s="31"/>
      <c r="G40" s="31">
        <f t="shared" si="0"/>
        <v>0</v>
      </c>
      <c r="H40" s="45">
        <f>ROUND((E40*G40),2)</f>
        <v>0</v>
      </c>
    </row>
    <row r="41" spans="1:9" ht="35.25" customHeight="1" x14ac:dyDescent="0.2">
      <c r="A41" s="44" t="s">
        <v>160</v>
      </c>
      <c r="B41" s="23" t="s">
        <v>74</v>
      </c>
      <c r="C41" s="29" t="s">
        <v>75</v>
      </c>
      <c r="D41" s="84" t="s">
        <v>24</v>
      </c>
      <c r="E41" s="85">
        <f>'Memoria de calculo'!E41</f>
        <v>7</v>
      </c>
      <c r="F41" s="31">
        <v>352.12</v>
      </c>
      <c r="G41" s="31">
        <f t="shared" si="0"/>
        <v>457.19</v>
      </c>
      <c r="H41" s="45">
        <f>ROUND((E41*G41),2)</f>
        <v>3200.33</v>
      </c>
    </row>
    <row r="42" spans="1:9" ht="23.25" customHeight="1" x14ac:dyDescent="0.2">
      <c r="A42" s="47" t="s">
        <v>161</v>
      </c>
      <c r="B42" s="24">
        <v>349</v>
      </c>
      <c r="C42" s="37" t="s">
        <v>41</v>
      </c>
      <c r="D42" s="23"/>
      <c r="E42" s="31"/>
      <c r="F42" s="31"/>
      <c r="G42" s="31">
        <f t="shared" si="0"/>
        <v>0</v>
      </c>
      <c r="H42" s="45"/>
    </row>
    <row r="43" spans="1:9" ht="42.75" customHeight="1" x14ac:dyDescent="0.2">
      <c r="A43" s="44" t="s">
        <v>162</v>
      </c>
      <c r="B43" s="23" t="s">
        <v>77</v>
      </c>
      <c r="C43" s="29" t="s">
        <v>78</v>
      </c>
      <c r="D43" s="23" t="s">
        <v>26</v>
      </c>
      <c r="E43" s="74">
        <f>'Memoria de calculo'!E43</f>
        <v>95.84</v>
      </c>
      <c r="F43" s="31">
        <v>16.920000000000002</v>
      </c>
      <c r="G43" s="31">
        <f t="shared" si="0"/>
        <v>21.97</v>
      </c>
      <c r="H43" s="45">
        <f t="shared" ref="H43:H48" si="1">ROUND((E43*G43),2)</f>
        <v>2105.6</v>
      </c>
    </row>
    <row r="44" spans="1:9" ht="32.25" customHeight="1" x14ac:dyDescent="0.2">
      <c r="A44" s="44" t="s">
        <v>163</v>
      </c>
      <c r="B44" s="23" t="s">
        <v>100</v>
      </c>
      <c r="C44" s="102" t="s">
        <v>101</v>
      </c>
      <c r="D44" s="84" t="s">
        <v>24</v>
      </c>
      <c r="E44" s="85">
        <f>'Memoria de calculo'!E44</f>
        <v>1</v>
      </c>
      <c r="F44" s="85">
        <v>72</v>
      </c>
      <c r="G44" s="85">
        <f t="shared" si="0"/>
        <v>93.48</v>
      </c>
      <c r="H44" s="87">
        <f t="shared" si="1"/>
        <v>93.48</v>
      </c>
    </row>
    <row r="45" spans="1:9" ht="26.25" customHeight="1" x14ac:dyDescent="0.2">
      <c r="A45" s="44" t="s">
        <v>164</v>
      </c>
      <c r="B45" s="23" t="s">
        <v>98</v>
      </c>
      <c r="C45" s="102" t="s">
        <v>191</v>
      </c>
      <c r="D45" s="84" t="s">
        <v>24</v>
      </c>
      <c r="E45" s="85">
        <f>'Memoria de calculo'!E45</f>
        <v>5</v>
      </c>
      <c r="F45" s="85">
        <v>40</v>
      </c>
      <c r="G45" s="31">
        <f t="shared" si="0"/>
        <v>51.94</v>
      </c>
      <c r="H45" s="45">
        <f t="shared" si="1"/>
        <v>259.7</v>
      </c>
    </row>
    <row r="46" spans="1:9" ht="45" customHeight="1" x14ac:dyDescent="0.2">
      <c r="A46" s="44" t="s">
        <v>165</v>
      </c>
      <c r="B46" s="23" t="s">
        <v>102</v>
      </c>
      <c r="C46" s="29" t="s">
        <v>103</v>
      </c>
      <c r="D46" s="84" t="s">
        <v>24</v>
      </c>
      <c r="E46" s="85">
        <f>'Memoria de calculo'!E46</f>
        <v>6</v>
      </c>
      <c r="F46" s="85">
        <v>8.9499999999999993</v>
      </c>
      <c r="G46" s="85">
        <f t="shared" si="0"/>
        <v>11.62</v>
      </c>
      <c r="H46" s="87">
        <f t="shared" si="1"/>
        <v>69.72</v>
      </c>
    </row>
    <row r="47" spans="1:9" ht="28.5" customHeight="1" x14ac:dyDescent="0.2">
      <c r="A47" s="44" t="s">
        <v>166</v>
      </c>
      <c r="B47" s="23" t="s">
        <v>95</v>
      </c>
      <c r="C47" s="29" t="s">
        <v>96</v>
      </c>
      <c r="D47" s="23" t="s">
        <v>26</v>
      </c>
      <c r="E47" s="85">
        <f>'Memoria de calculo'!E47</f>
        <v>25.060000000000002</v>
      </c>
      <c r="F47" s="85">
        <v>0.8</v>
      </c>
      <c r="G47" s="85">
        <f t="shared" si="0"/>
        <v>1.04</v>
      </c>
      <c r="H47" s="87">
        <f t="shared" si="1"/>
        <v>26.06</v>
      </c>
    </row>
    <row r="48" spans="1:9" ht="36.75" customHeight="1" x14ac:dyDescent="0.2">
      <c r="A48" s="44" t="s">
        <v>167</v>
      </c>
      <c r="B48" s="23" t="s">
        <v>97</v>
      </c>
      <c r="C48" s="102" t="s">
        <v>43</v>
      </c>
      <c r="D48" s="23" t="s">
        <v>26</v>
      </c>
      <c r="E48" s="85">
        <f>'Memoria de calculo'!E48</f>
        <v>25.060000000000002</v>
      </c>
      <c r="F48" s="85">
        <v>21.49</v>
      </c>
      <c r="G48" s="31">
        <f t="shared" si="0"/>
        <v>27.9</v>
      </c>
      <c r="H48" s="45">
        <f t="shared" si="1"/>
        <v>699.17</v>
      </c>
    </row>
    <row r="49" spans="1:8" ht="28.5" customHeight="1" x14ac:dyDescent="0.2">
      <c r="A49" s="47" t="s">
        <v>168</v>
      </c>
      <c r="B49" s="25" t="s">
        <v>79</v>
      </c>
      <c r="C49" s="36" t="s">
        <v>80</v>
      </c>
      <c r="D49" s="30"/>
      <c r="E49" s="85">
        <f>'Memoria de calculo'!E49</f>
        <v>0</v>
      </c>
      <c r="F49" s="31"/>
      <c r="G49" s="31"/>
      <c r="H49" s="45"/>
    </row>
    <row r="50" spans="1:8" ht="69.75" customHeight="1" x14ac:dyDescent="0.2">
      <c r="A50" s="44" t="s">
        <v>169</v>
      </c>
      <c r="B50" s="28" t="s">
        <v>91</v>
      </c>
      <c r="C50" s="29" t="s">
        <v>93</v>
      </c>
      <c r="D50" s="23" t="s">
        <v>42</v>
      </c>
      <c r="E50" s="85">
        <f>'Memoria de calculo'!E50</f>
        <v>6</v>
      </c>
      <c r="F50" s="85">
        <v>2501.61</v>
      </c>
      <c r="G50" s="31">
        <f t="shared" si="0"/>
        <v>3248.09</v>
      </c>
      <c r="H50" s="45">
        <f t="shared" ref="H50:H55" si="2">ROUND((E50*G50),2)</f>
        <v>19488.54</v>
      </c>
    </row>
    <row r="51" spans="1:8" ht="48.75" customHeight="1" x14ac:dyDescent="0.2">
      <c r="A51" s="44" t="s">
        <v>173</v>
      </c>
      <c r="B51" s="28" t="s">
        <v>81</v>
      </c>
      <c r="C51" s="97" t="s">
        <v>82</v>
      </c>
      <c r="D51" s="23" t="s">
        <v>47</v>
      </c>
      <c r="E51" s="85">
        <f>'Memoria de calculo'!E51</f>
        <v>81.78</v>
      </c>
      <c r="F51" s="67">
        <v>6.26</v>
      </c>
      <c r="G51" s="67">
        <f t="shared" si="0"/>
        <v>8.1300000000000008</v>
      </c>
      <c r="H51" s="68">
        <f t="shared" si="2"/>
        <v>664.87</v>
      </c>
    </row>
    <row r="52" spans="1:8" ht="29.25" customHeight="1" x14ac:dyDescent="0.2">
      <c r="A52" s="44" t="s">
        <v>174</v>
      </c>
      <c r="B52" s="28" t="s">
        <v>83</v>
      </c>
      <c r="C52" s="29" t="s">
        <v>84</v>
      </c>
      <c r="D52" s="84" t="s">
        <v>24</v>
      </c>
      <c r="E52" s="85">
        <f>'Memoria de calculo'!E52</f>
        <v>6</v>
      </c>
      <c r="F52" s="78">
        <v>55.08</v>
      </c>
      <c r="G52" s="78">
        <f t="shared" si="0"/>
        <v>71.52</v>
      </c>
      <c r="H52" s="79">
        <f t="shared" si="2"/>
        <v>429.12</v>
      </c>
    </row>
    <row r="53" spans="1:8" ht="36" customHeight="1" x14ac:dyDescent="0.2">
      <c r="A53" s="44" t="s">
        <v>175</v>
      </c>
      <c r="B53" s="28" t="s">
        <v>85</v>
      </c>
      <c r="C53" s="29" t="s">
        <v>90</v>
      </c>
      <c r="D53" s="84" t="s">
        <v>24</v>
      </c>
      <c r="E53" s="85">
        <f>'Memoria de calculo'!E53</f>
        <v>1</v>
      </c>
      <c r="F53" s="67">
        <v>121.84</v>
      </c>
      <c r="G53" s="67">
        <f t="shared" si="0"/>
        <v>158.19999999999999</v>
      </c>
      <c r="H53" s="68">
        <f t="shared" si="2"/>
        <v>158.19999999999999</v>
      </c>
    </row>
    <row r="54" spans="1:8" ht="33" customHeight="1" x14ac:dyDescent="0.2">
      <c r="A54" s="44" t="s">
        <v>176</v>
      </c>
      <c r="B54" s="28" t="s">
        <v>115</v>
      </c>
      <c r="C54" s="29" t="s">
        <v>48</v>
      </c>
      <c r="D54" s="84" t="s">
        <v>24</v>
      </c>
      <c r="E54" s="85">
        <f>'Memoria de calculo'!E54</f>
        <v>2</v>
      </c>
      <c r="F54" s="67">
        <v>51.84</v>
      </c>
      <c r="G54" s="67">
        <f t="shared" si="0"/>
        <v>67.31</v>
      </c>
      <c r="H54" s="68">
        <f t="shared" si="2"/>
        <v>134.62</v>
      </c>
    </row>
    <row r="55" spans="1:8" ht="64.5" customHeight="1" x14ac:dyDescent="0.2">
      <c r="A55" s="44" t="s">
        <v>177</v>
      </c>
      <c r="B55" s="28" t="s">
        <v>86</v>
      </c>
      <c r="C55" s="29" t="s">
        <v>94</v>
      </c>
      <c r="D55" s="23" t="s">
        <v>49</v>
      </c>
      <c r="E55" s="85">
        <f>'Memoria de calculo'!E55</f>
        <v>163.56</v>
      </c>
      <c r="F55" s="67">
        <v>4.1100000000000003</v>
      </c>
      <c r="G55" s="67">
        <f t="shared" si="0"/>
        <v>5.34</v>
      </c>
      <c r="H55" s="68">
        <f t="shared" si="2"/>
        <v>873.41</v>
      </c>
    </row>
    <row r="56" spans="1:8" ht="22.5" customHeight="1" x14ac:dyDescent="0.2">
      <c r="A56" s="47" t="s">
        <v>178</v>
      </c>
      <c r="B56" s="25" t="s">
        <v>87</v>
      </c>
      <c r="C56" s="36" t="s">
        <v>182</v>
      </c>
      <c r="D56" s="30"/>
      <c r="E56" s="31"/>
      <c r="F56" s="27"/>
      <c r="G56" s="31">
        <f t="shared" si="0"/>
        <v>0</v>
      </c>
      <c r="H56" s="45"/>
    </row>
    <row r="57" spans="1:8" ht="19.5" customHeight="1" x14ac:dyDescent="0.2">
      <c r="A57" s="44" t="s">
        <v>179</v>
      </c>
      <c r="B57" s="23" t="s">
        <v>88</v>
      </c>
      <c r="C57" s="29" t="s">
        <v>89</v>
      </c>
      <c r="D57" s="30" t="s">
        <v>26</v>
      </c>
      <c r="E57" s="74">
        <f>'Memoria de calculo'!E57</f>
        <v>1398.8</v>
      </c>
      <c r="F57" s="31">
        <v>4.5999999999999996</v>
      </c>
      <c r="G57" s="31">
        <f t="shared" si="0"/>
        <v>5.97</v>
      </c>
      <c r="H57" s="45">
        <f>ROUND((E57*G57),2)</f>
        <v>8350.84</v>
      </c>
    </row>
    <row r="58" spans="1:8" ht="18" customHeight="1" thickBot="1" x14ac:dyDescent="0.25">
      <c r="A58" s="137" t="s">
        <v>21</v>
      </c>
      <c r="B58" s="138"/>
      <c r="C58" s="138"/>
      <c r="D58" s="138"/>
      <c r="E58" s="138"/>
      <c r="F58" s="138"/>
      <c r="G58" s="138"/>
      <c r="H58" s="48">
        <f>SUM(H14:H57)</f>
        <v>143301.408</v>
      </c>
    </row>
    <row r="59" spans="1:8" ht="14.25" customHeight="1" x14ac:dyDescent="0.2">
      <c r="A59" s="10"/>
      <c r="B59" s="10"/>
      <c r="C59" s="10"/>
      <c r="D59" s="10"/>
      <c r="E59" s="10"/>
      <c r="F59" s="10"/>
      <c r="G59" s="10"/>
      <c r="H59" s="11"/>
    </row>
    <row r="60" spans="1:8" ht="11.25" customHeight="1" x14ac:dyDescent="0.2">
      <c r="A60" s="1"/>
      <c r="B60" s="1"/>
      <c r="C60" s="1"/>
      <c r="D60" s="1"/>
      <c r="E60" s="1"/>
      <c r="F60" s="1"/>
      <c r="G60" s="1"/>
      <c r="H60" s="1"/>
    </row>
    <row r="61" spans="1:8" ht="11.25" customHeight="1" x14ac:dyDescent="0.2">
      <c r="A61" s="1"/>
      <c r="B61" s="135"/>
      <c r="C61" s="135"/>
      <c r="D61" s="1"/>
      <c r="E61" s="135"/>
      <c r="F61" s="135"/>
      <c r="G61" s="15"/>
      <c r="H61" s="1"/>
    </row>
    <row r="62" spans="1:8" x14ac:dyDescent="0.2">
      <c r="A62" s="6"/>
      <c r="B62" s="133" t="s">
        <v>37</v>
      </c>
      <c r="C62" s="133"/>
      <c r="D62" s="6"/>
      <c r="E62" s="139" t="s">
        <v>10</v>
      </c>
      <c r="F62" s="139"/>
      <c r="G62" s="16"/>
      <c r="H62" s="6"/>
    </row>
    <row r="63" spans="1:8" x14ac:dyDescent="0.2">
      <c r="C63" s="18" t="s">
        <v>36</v>
      </c>
    </row>
    <row r="65" spans="1:8" ht="11.25" customHeight="1" x14ac:dyDescent="0.2">
      <c r="A65" s="1"/>
      <c r="B65" s="135"/>
      <c r="C65" s="135"/>
      <c r="D65" s="1"/>
      <c r="E65" s="134"/>
      <c r="F65" s="134"/>
      <c r="G65" s="15"/>
      <c r="H65" s="1"/>
    </row>
    <row r="66" spans="1:8" ht="11.25" customHeight="1" x14ac:dyDescent="0.2">
      <c r="A66" s="1"/>
      <c r="B66" s="133" t="s">
        <v>13</v>
      </c>
      <c r="C66" s="133"/>
      <c r="D66" s="1"/>
      <c r="E66" s="96"/>
      <c r="F66" s="96"/>
      <c r="G66" s="96"/>
      <c r="H66" s="1"/>
    </row>
    <row r="67" spans="1:8" ht="11.25" customHeight="1" x14ac:dyDescent="0.2">
      <c r="A67" s="1"/>
      <c r="B67" s="96"/>
      <c r="C67" s="96"/>
      <c r="D67" s="1"/>
      <c r="E67" s="96"/>
      <c r="F67" s="96"/>
      <c r="G67" s="96"/>
      <c r="H67" s="1"/>
    </row>
    <row r="68" spans="1:8" ht="11.25" customHeight="1" x14ac:dyDescent="0.2">
      <c r="A68" s="1"/>
      <c r="B68" s="96"/>
      <c r="C68" s="96"/>
      <c r="D68" s="1"/>
      <c r="E68" s="96"/>
      <c r="F68" s="96"/>
      <c r="G68" s="96"/>
      <c r="H68" s="1"/>
    </row>
    <row r="69" spans="1:8" ht="11.25" customHeight="1" x14ac:dyDescent="0.2">
      <c r="A69" s="1"/>
      <c r="B69" s="96"/>
      <c r="C69" s="96"/>
      <c r="D69" s="1"/>
      <c r="E69" s="96"/>
      <c r="F69" s="96"/>
      <c r="G69" s="96"/>
      <c r="H69" s="1"/>
    </row>
    <row r="70" spans="1:8" ht="11.25" customHeight="1" x14ac:dyDescent="0.2">
      <c r="A70" s="134"/>
      <c r="B70" s="134"/>
      <c r="C70" s="134"/>
      <c r="D70" s="134"/>
      <c r="E70" s="134"/>
      <c r="F70" s="134"/>
      <c r="G70" s="134"/>
      <c r="H70" s="134"/>
    </row>
    <row r="71" spans="1:8" ht="11.25" customHeight="1" x14ac:dyDescent="0.2">
      <c r="A71" s="134"/>
      <c r="B71" s="134"/>
      <c r="C71" s="134"/>
      <c r="D71" s="134"/>
      <c r="E71" s="134"/>
      <c r="F71" s="134"/>
      <c r="G71" s="134"/>
      <c r="H71" s="134"/>
    </row>
    <row r="72" spans="1:8" x14ac:dyDescent="0.2">
      <c r="A72" s="134"/>
      <c r="B72" s="134"/>
      <c r="C72" s="134"/>
      <c r="D72" s="134"/>
      <c r="E72" s="134"/>
      <c r="F72" s="134"/>
      <c r="G72" s="134"/>
      <c r="H72" s="134"/>
    </row>
    <row r="73" spans="1:8" ht="12" customHeight="1" x14ac:dyDescent="0.2"/>
  </sheetData>
  <mergeCells count="25">
    <mergeCell ref="B66:C66"/>
    <mergeCell ref="A70:H72"/>
    <mergeCell ref="B65:C65"/>
    <mergeCell ref="E65:F65"/>
    <mergeCell ref="A11:H11"/>
    <mergeCell ref="A58:G58"/>
    <mergeCell ref="B61:C61"/>
    <mergeCell ref="E61:F61"/>
    <mergeCell ref="B62:C62"/>
    <mergeCell ref="E62:F62"/>
    <mergeCell ref="A7:E7"/>
    <mergeCell ref="F7:H7"/>
    <mergeCell ref="A8:D8"/>
    <mergeCell ref="E8:H8"/>
    <mergeCell ref="A9:D9"/>
    <mergeCell ref="E9:E10"/>
    <mergeCell ref="F9:F10"/>
    <mergeCell ref="A10:D10"/>
    <mergeCell ref="A6:E6"/>
    <mergeCell ref="F6:H6"/>
    <mergeCell ref="A1:B1"/>
    <mergeCell ref="C1:H1"/>
    <mergeCell ref="A2:H2"/>
    <mergeCell ref="A3:H3"/>
    <mergeCell ref="A4:H4"/>
  </mergeCells>
  <pageMargins left="0.78740157480314965" right="0.19685039370078741" top="0.39370078740157483" bottom="0.39370078740157483" header="0" footer="0"/>
  <pageSetup paperSize="9" scale="77" orientation="portrait" r:id="rId1"/>
  <headerFooter scaleWithDoc="0" alignWithMargins="0">
    <oddHeader xml:space="preserve">&amp;C. &amp;R&amp;"Arial,Negrito"&amp;8
 FOLHA N°: 0&amp;P/0&amp;N  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showGridLines="0" showZeros="0" zoomScaleSheetLayoutView="100" workbookViewId="0">
      <selection activeCell="F25" sqref="F25"/>
    </sheetView>
  </sheetViews>
  <sheetFormatPr defaultRowHeight="12.75" x14ac:dyDescent="0.2"/>
  <cols>
    <col min="1" max="1" width="5.42578125" bestFit="1" customWidth="1"/>
    <col min="2" max="2" width="10.7109375" bestFit="1" customWidth="1"/>
    <col min="3" max="3" width="51.5703125" customWidth="1"/>
    <col min="4" max="4" width="9.42578125" customWidth="1"/>
    <col min="5" max="5" width="12.42578125" customWidth="1"/>
    <col min="6" max="6" width="31.42578125" customWidth="1"/>
    <col min="7" max="7" width="9.140625" customWidth="1"/>
    <col min="8" max="8" width="19.140625" customWidth="1"/>
    <col min="9" max="9" width="11.140625" customWidth="1"/>
    <col min="10" max="10" width="17" customWidth="1"/>
  </cols>
  <sheetData>
    <row r="1" spans="1:9" ht="68.25" customHeight="1" x14ac:dyDescent="0.2">
      <c r="A1" s="110" t="s">
        <v>35</v>
      </c>
      <c r="B1" s="110"/>
      <c r="C1" s="110"/>
      <c r="D1" s="110"/>
      <c r="E1" s="110"/>
      <c r="F1" s="110"/>
      <c r="G1" s="22"/>
      <c r="H1" s="22"/>
    </row>
    <row r="2" spans="1:9" ht="15" x14ac:dyDescent="0.2">
      <c r="A2" s="112"/>
      <c r="B2" s="112"/>
      <c r="C2" s="112"/>
      <c r="D2" s="112"/>
      <c r="E2" s="112"/>
      <c r="F2" s="112"/>
    </row>
    <row r="3" spans="1:9" ht="3.75" customHeight="1" thickBot="1" x14ac:dyDescent="0.25">
      <c r="A3" s="113"/>
      <c r="B3" s="113"/>
      <c r="C3" s="113"/>
      <c r="D3" s="113"/>
      <c r="E3" s="113"/>
      <c r="F3" s="113"/>
    </row>
    <row r="4" spans="1:9" ht="20.100000000000001" customHeight="1" thickBot="1" x14ac:dyDescent="0.25">
      <c r="A4" s="114" t="s">
        <v>33</v>
      </c>
      <c r="B4" s="115"/>
      <c r="C4" s="115"/>
      <c r="D4" s="115"/>
      <c r="E4" s="115"/>
      <c r="F4" s="116"/>
    </row>
    <row r="5" spans="1:9" ht="3.75" customHeight="1" thickBot="1" x14ac:dyDescent="0.25">
      <c r="A5" s="20"/>
      <c r="B5" s="8"/>
      <c r="C5" s="8"/>
      <c r="D5" s="8"/>
      <c r="E5" s="8"/>
      <c r="F5" s="21"/>
    </row>
    <row r="6" spans="1:9" ht="27.75" customHeight="1" x14ac:dyDescent="0.2">
      <c r="A6" s="103" t="s">
        <v>46</v>
      </c>
      <c r="B6" s="104"/>
      <c r="C6" s="104"/>
      <c r="D6" s="104"/>
      <c r="E6" s="105"/>
      <c r="F6" s="19"/>
    </row>
    <row r="7" spans="1:9" ht="22.5" customHeight="1" x14ac:dyDescent="0.2">
      <c r="A7" s="117" t="s">
        <v>57</v>
      </c>
      <c r="B7" s="118"/>
      <c r="C7" s="118"/>
      <c r="D7" s="118"/>
      <c r="E7" s="119"/>
      <c r="F7" s="101" t="s">
        <v>181</v>
      </c>
    </row>
    <row r="8" spans="1:9" ht="27.75" customHeight="1" x14ac:dyDescent="0.2">
      <c r="A8" s="123" t="s">
        <v>58</v>
      </c>
      <c r="B8" s="124"/>
      <c r="C8" s="124"/>
      <c r="D8" s="125"/>
      <c r="E8" s="120"/>
      <c r="F8" s="122"/>
    </row>
    <row r="9" spans="1:9" ht="31.5" customHeight="1" x14ac:dyDescent="0.2">
      <c r="A9" s="123" t="s">
        <v>60</v>
      </c>
      <c r="B9" s="124"/>
      <c r="C9" s="124"/>
      <c r="D9" s="125"/>
      <c r="E9" s="146"/>
      <c r="F9" s="144"/>
    </row>
    <row r="10" spans="1:9" ht="19.5" customHeight="1" thickBot="1" x14ac:dyDescent="0.25">
      <c r="A10" s="130" t="s">
        <v>32</v>
      </c>
      <c r="B10" s="131"/>
      <c r="C10" s="131"/>
      <c r="D10" s="132"/>
      <c r="E10" s="147"/>
      <c r="F10" s="145"/>
    </row>
    <row r="11" spans="1:9" ht="3.75" customHeight="1" thickBot="1" x14ac:dyDescent="0.25">
      <c r="A11" s="141"/>
      <c r="B11" s="142"/>
      <c r="C11" s="142"/>
      <c r="D11" s="142"/>
      <c r="E11" s="142"/>
      <c r="F11" s="143"/>
    </row>
    <row r="12" spans="1:9" ht="23.25" customHeight="1" thickBot="1" x14ac:dyDescent="0.25">
      <c r="A12" s="49" t="s">
        <v>0</v>
      </c>
      <c r="B12" s="50" t="s">
        <v>5</v>
      </c>
      <c r="C12" s="50" t="s">
        <v>1</v>
      </c>
      <c r="D12" s="50" t="s">
        <v>3</v>
      </c>
      <c r="E12" s="50" t="s">
        <v>2</v>
      </c>
      <c r="F12" s="51" t="s">
        <v>34</v>
      </c>
    </row>
    <row r="13" spans="1:9" s="13" customFormat="1" ht="18" customHeight="1" x14ac:dyDescent="0.2">
      <c r="A13" s="52">
        <v>1</v>
      </c>
      <c r="B13" s="53"/>
      <c r="C13" s="54" t="s">
        <v>17</v>
      </c>
      <c r="D13" s="55"/>
      <c r="E13" s="56"/>
      <c r="F13" s="57"/>
    </row>
    <row r="14" spans="1:9" ht="74.25" customHeight="1" x14ac:dyDescent="0.2">
      <c r="A14" s="44" t="s">
        <v>16</v>
      </c>
      <c r="B14" s="28" t="s">
        <v>62</v>
      </c>
      <c r="C14" s="97" t="s">
        <v>63</v>
      </c>
      <c r="D14" s="84" t="s">
        <v>24</v>
      </c>
      <c r="E14" s="35">
        <v>1</v>
      </c>
      <c r="F14" s="58">
        <v>1</v>
      </c>
    </row>
    <row r="15" spans="1:9" ht="21.75" customHeight="1" x14ac:dyDescent="0.2">
      <c r="A15" s="47">
        <v>2</v>
      </c>
      <c r="B15" s="82" t="s">
        <v>64</v>
      </c>
      <c r="C15" s="83" t="s">
        <v>44</v>
      </c>
      <c r="D15" s="34"/>
      <c r="E15" s="35"/>
      <c r="F15" s="59"/>
      <c r="H15" s="75"/>
    </row>
    <row r="16" spans="1:9" ht="61.5" customHeight="1" x14ac:dyDescent="0.2">
      <c r="A16" s="44" t="s">
        <v>18</v>
      </c>
      <c r="B16" s="28" t="s">
        <v>196</v>
      </c>
      <c r="C16" s="29" t="s">
        <v>197</v>
      </c>
      <c r="D16" s="94" t="s">
        <v>25</v>
      </c>
      <c r="E16" s="81">
        <f>((344.52+40.4+120.81+28.65+180.55+20+134.65+458.78)*0.1)</f>
        <v>132.83600000000001</v>
      </c>
      <c r="F16" s="89" t="s">
        <v>198</v>
      </c>
      <c r="G16" s="12"/>
      <c r="H16" s="76"/>
      <c r="I16" s="70"/>
    </row>
    <row r="17" spans="1:10" ht="24" customHeight="1" x14ac:dyDescent="0.2">
      <c r="A17" s="47" t="s">
        <v>149</v>
      </c>
      <c r="B17" s="92" t="s">
        <v>104</v>
      </c>
      <c r="C17" s="83" t="s">
        <v>105</v>
      </c>
      <c r="D17" s="94"/>
      <c r="E17" s="85"/>
      <c r="F17" s="91"/>
      <c r="G17" s="12"/>
      <c r="H17" s="76"/>
      <c r="I17" s="70"/>
      <c r="J17" s="70"/>
    </row>
    <row r="18" spans="1:10" ht="27" customHeight="1" x14ac:dyDescent="0.2">
      <c r="A18" s="44" t="s">
        <v>19</v>
      </c>
      <c r="B18" s="99" t="s">
        <v>106</v>
      </c>
      <c r="C18" s="100" t="s">
        <v>107</v>
      </c>
      <c r="D18" s="94" t="s">
        <v>25</v>
      </c>
      <c r="E18" s="85">
        <f>(41.5*0.8*1)</f>
        <v>33.200000000000003</v>
      </c>
      <c r="F18" s="89" t="s">
        <v>118</v>
      </c>
      <c r="G18" s="12"/>
      <c r="H18" s="76"/>
      <c r="I18" s="70"/>
      <c r="J18" s="70"/>
    </row>
    <row r="19" spans="1:10" ht="25.5" customHeight="1" x14ac:dyDescent="0.2">
      <c r="A19" s="44" t="s">
        <v>55</v>
      </c>
      <c r="B19" s="99" t="s">
        <v>116</v>
      </c>
      <c r="C19" s="100" t="s">
        <v>117</v>
      </c>
      <c r="D19" s="84" t="s">
        <v>26</v>
      </c>
      <c r="E19" s="85">
        <f>(41.5*0.8)</f>
        <v>33.200000000000003</v>
      </c>
      <c r="F19" s="89" t="s">
        <v>119</v>
      </c>
      <c r="G19" s="12"/>
      <c r="H19" s="76"/>
      <c r="I19" s="70"/>
      <c r="J19" s="70"/>
    </row>
    <row r="20" spans="1:10" ht="36" customHeight="1" x14ac:dyDescent="0.2">
      <c r="A20" s="44" t="s">
        <v>56</v>
      </c>
      <c r="B20" s="99" t="s">
        <v>108</v>
      </c>
      <c r="C20" s="100" t="s">
        <v>121</v>
      </c>
      <c r="D20" s="94" t="s">
        <v>25</v>
      </c>
      <c r="E20" s="85">
        <f>(41.5*0.8*1)-((3.14*(0.15)^2*(41.5)))</f>
        <v>30.268025000000002</v>
      </c>
      <c r="F20" s="89" t="s">
        <v>120</v>
      </c>
      <c r="G20" s="12"/>
      <c r="H20" s="76"/>
      <c r="I20" s="70"/>
      <c r="J20" s="70"/>
    </row>
    <row r="21" spans="1:10" ht="21.75" customHeight="1" x14ac:dyDescent="0.2">
      <c r="A21" s="47" t="s">
        <v>150</v>
      </c>
      <c r="B21" s="92" t="s">
        <v>109</v>
      </c>
      <c r="C21" s="83" t="s">
        <v>110</v>
      </c>
      <c r="D21" s="94"/>
      <c r="E21" s="85"/>
      <c r="F21" s="89"/>
      <c r="G21" s="12"/>
      <c r="H21" s="76"/>
      <c r="I21" s="70"/>
      <c r="J21" s="70"/>
    </row>
    <row r="22" spans="1:10" ht="31.5" customHeight="1" x14ac:dyDescent="0.2">
      <c r="A22" s="44" t="s">
        <v>20</v>
      </c>
      <c r="B22" s="99" t="s">
        <v>111</v>
      </c>
      <c r="C22" s="100" t="s">
        <v>112</v>
      </c>
      <c r="D22" s="23" t="s">
        <v>49</v>
      </c>
      <c r="E22" s="85">
        <f>41.5</f>
        <v>41.5</v>
      </c>
      <c r="F22" s="89">
        <v>41.5</v>
      </c>
      <c r="G22" s="12"/>
      <c r="H22" s="76"/>
      <c r="I22" s="70"/>
      <c r="J22" s="70"/>
    </row>
    <row r="23" spans="1:10" ht="36" customHeight="1" x14ac:dyDescent="0.2">
      <c r="A23" s="44" t="s">
        <v>151</v>
      </c>
      <c r="B23" s="99" t="s">
        <v>122</v>
      </c>
      <c r="C23" s="100" t="s">
        <v>123</v>
      </c>
      <c r="D23" s="84" t="s">
        <v>24</v>
      </c>
      <c r="E23" s="85">
        <f>1</f>
        <v>1</v>
      </c>
      <c r="F23" s="89">
        <v>1</v>
      </c>
      <c r="G23" s="12"/>
      <c r="H23" s="76"/>
      <c r="I23" s="70"/>
      <c r="J23" s="70"/>
    </row>
    <row r="24" spans="1:10" ht="23.25" customHeight="1" x14ac:dyDescent="0.2">
      <c r="A24" s="47" t="s">
        <v>152</v>
      </c>
      <c r="B24" s="92" t="s">
        <v>65</v>
      </c>
      <c r="C24" s="83" t="s">
        <v>45</v>
      </c>
      <c r="D24" s="34"/>
      <c r="E24" s="35"/>
      <c r="F24" s="60"/>
    </row>
    <row r="25" spans="1:10" ht="75.75" customHeight="1" x14ac:dyDescent="0.2">
      <c r="A25" s="44" t="s">
        <v>27</v>
      </c>
      <c r="B25" s="28" t="s">
        <v>66</v>
      </c>
      <c r="C25" s="29" t="s">
        <v>67</v>
      </c>
      <c r="D25" s="34" t="s">
        <v>39</v>
      </c>
      <c r="E25" s="85">
        <f>((((344.52+40.4+120.81+28.65+180.55+20+134.65+458.78)*0.1*1.5)+((33.2-30.27)*1.6)))*1.3*5</f>
        <v>1325.6230000000003</v>
      </c>
      <c r="F25" s="89" t="s">
        <v>199</v>
      </c>
      <c r="H25" s="13"/>
      <c r="J25" s="70"/>
    </row>
    <row r="26" spans="1:10" ht="44.25" customHeight="1" x14ac:dyDescent="0.2">
      <c r="A26" s="44" t="s">
        <v>54</v>
      </c>
      <c r="B26" s="28" t="s">
        <v>68</v>
      </c>
      <c r="C26" s="29" t="s">
        <v>69</v>
      </c>
      <c r="D26" s="84" t="s">
        <v>26</v>
      </c>
      <c r="E26" s="85">
        <f>147.58+120.68</f>
        <v>268.26</v>
      </c>
      <c r="F26" s="89" t="s">
        <v>184</v>
      </c>
      <c r="H26" s="13"/>
      <c r="J26" s="70"/>
    </row>
    <row r="27" spans="1:10" ht="48" customHeight="1" x14ac:dyDescent="0.2">
      <c r="A27" s="44" t="s">
        <v>170</v>
      </c>
      <c r="B27" s="28" t="s">
        <v>124</v>
      </c>
      <c r="C27" s="29" t="s">
        <v>125</v>
      </c>
      <c r="D27" s="84" t="s">
        <v>26</v>
      </c>
      <c r="E27" s="85">
        <f>134.65+180.55+458.78+28.65+38.52</f>
        <v>841.15</v>
      </c>
      <c r="F27" s="89" t="s">
        <v>185</v>
      </c>
      <c r="H27" s="13"/>
      <c r="J27" s="70"/>
    </row>
    <row r="28" spans="1:10" ht="24" customHeight="1" x14ac:dyDescent="0.2">
      <c r="A28" s="47" t="s">
        <v>153</v>
      </c>
      <c r="B28" s="82" t="s">
        <v>138</v>
      </c>
      <c r="C28" s="36" t="s">
        <v>139</v>
      </c>
      <c r="D28" s="84"/>
      <c r="E28" s="85"/>
      <c r="F28" s="89"/>
      <c r="H28" s="13"/>
      <c r="J28" s="70"/>
    </row>
    <row r="29" spans="1:10" ht="60.75" customHeight="1" x14ac:dyDescent="0.2">
      <c r="A29" s="44" t="s">
        <v>28</v>
      </c>
      <c r="B29" s="28" t="s">
        <v>140</v>
      </c>
      <c r="C29" s="29" t="s">
        <v>144</v>
      </c>
      <c r="D29" s="84" t="s">
        <v>26</v>
      </c>
      <c r="E29" s="85">
        <f>(0.75+2.21+7.25+9.2+4.3+5.54+0.79)*0.4+(0.31+1.21+8.25+9.21+5.59+4.58+0.26)*0.6</f>
        <v>29.661999999999999</v>
      </c>
      <c r="F29" s="89" t="s">
        <v>145</v>
      </c>
      <c r="H29" s="13"/>
      <c r="J29" s="70"/>
    </row>
    <row r="30" spans="1:10" ht="21.75" customHeight="1" x14ac:dyDescent="0.2">
      <c r="A30" s="47" t="s">
        <v>154</v>
      </c>
      <c r="B30" s="82" t="s">
        <v>141</v>
      </c>
      <c r="C30" s="36" t="s">
        <v>142</v>
      </c>
      <c r="D30" s="84"/>
      <c r="E30" s="85"/>
      <c r="F30" s="89"/>
      <c r="H30" s="13"/>
      <c r="J30" s="70"/>
    </row>
    <row r="31" spans="1:10" ht="68.25" customHeight="1" x14ac:dyDescent="0.2">
      <c r="A31" s="44" t="s">
        <v>29</v>
      </c>
      <c r="B31" s="28" t="s">
        <v>146</v>
      </c>
      <c r="C31" s="29" t="s">
        <v>148</v>
      </c>
      <c r="D31" s="84" t="s">
        <v>26</v>
      </c>
      <c r="E31" s="85">
        <f>(0.75+2.21+7.25+9.2+4.3+5.54+0.79)*0.4+(0.31+1.21+8.25+9.21+5.59+4.58+0.26)*0.6</f>
        <v>29.661999999999999</v>
      </c>
      <c r="F31" s="89" t="s">
        <v>145</v>
      </c>
      <c r="H31" s="13"/>
      <c r="J31" s="70"/>
    </row>
    <row r="32" spans="1:10" ht="19.5" customHeight="1" x14ac:dyDescent="0.2">
      <c r="A32" s="47" t="s">
        <v>155</v>
      </c>
      <c r="B32" s="82" t="s">
        <v>135</v>
      </c>
      <c r="C32" s="36" t="s">
        <v>134</v>
      </c>
      <c r="D32" s="84"/>
      <c r="E32" s="85"/>
      <c r="F32" s="91"/>
      <c r="H32" s="13"/>
      <c r="J32" s="70"/>
    </row>
    <row r="33" spans="1:10" ht="51.75" customHeight="1" x14ac:dyDescent="0.2">
      <c r="A33" s="44" t="s">
        <v>30</v>
      </c>
      <c r="B33" s="28" t="s">
        <v>136</v>
      </c>
      <c r="C33" s="29" t="s">
        <v>137</v>
      </c>
      <c r="D33" s="94" t="s">
        <v>25</v>
      </c>
      <c r="E33" s="85">
        <f>(9.95)*0.06</f>
        <v>0.59699999999999998</v>
      </c>
      <c r="F33" s="89" t="s">
        <v>192</v>
      </c>
      <c r="H33" s="13"/>
      <c r="J33" s="70"/>
    </row>
    <row r="34" spans="1:10" s="13" customFormat="1" ht="18.75" customHeight="1" x14ac:dyDescent="0.2">
      <c r="A34" s="47" t="s">
        <v>156</v>
      </c>
      <c r="B34" s="82" t="s">
        <v>131</v>
      </c>
      <c r="C34" s="36" t="s">
        <v>40</v>
      </c>
      <c r="D34" s="26"/>
      <c r="E34" s="35"/>
      <c r="F34" s="46"/>
      <c r="H34" s="77"/>
    </row>
    <row r="35" spans="1:10" ht="62.25" customHeight="1" x14ac:dyDescent="0.2">
      <c r="A35" s="44" t="s">
        <v>31</v>
      </c>
      <c r="B35" s="28" t="s">
        <v>132</v>
      </c>
      <c r="C35" s="97" t="s">
        <v>133</v>
      </c>
      <c r="D35" s="84" t="s">
        <v>26</v>
      </c>
      <c r="E35" s="85">
        <f xml:space="preserve"> 26.4+12.85+4.32</f>
        <v>43.57</v>
      </c>
      <c r="F35" s="89" t="s">
        <v>195</v>
      </c>
      <c r="H35" s="76"/>
      <c r="I35" s="70"/>
      <c r="J35" s="70"/>
    </row>
    <row r="36" spans="1:10" ht="21.75" customHeight="1" x14ac:dyDescent="0.2">
      <c r="A36" s="47" t="s">
        <v>157</v>
      </c>
      <c r="B36" s="33">
        <v>367</v>
      </c>
      <c r="C36" s="36" t="s">
        <v>70</v>
      </c>
      <c r="D36" s="34"/>
      <c r="E36" s="35"/>
      <c r="F36" s="46"/>
      <c r="H36" s="75"/>
    </row>
    <row r="37" spans="1:10" ht="119.25" customHeight="1" x14ac:dyDescent="0.2">
      <c r="A37" s="44" t="s">
        <v>158</v>
      </c>
      <c r="B37" s="23" t="s">
        <v>71</v>
      </c>
      <c r="C37" s="29" t="s">
        <v>72</v>
      </c>
      <c r="D37" s="84" t="s">
        <v>49</v>
      </c>
      <c r="E37" s="85">
        <f>(0.84+2.45+0.74+1.5+2+2.5+2+2.5+2+2.5+2+2.5+2+1.7+0.74+2.61+2.47+16.89+0.64+1.79+0.59+1.96+0.39+6.66+0.52+3.11)+(1.1+1.9+1.1+1.9)*5+(1.8+9.3+1.8+9.3)+(0.97+3.24+1.18+1.02+9.96+12.24+8.88+16.15+5.26+3.63+3.53+4.07)+(4.23+2.43+1.6+1.53+1.46+9.2+1.7+9.79+0.51+6.33+1.7+7.46+5.5+3.2+5.6)+(2.05+1.09+5.06+14.38+0.65+14.09)+(0.61+3.05+0.81)</f>
        <v>291.96000000000004</v>
      </c>
      <c r="F37" s="89" t="s">
        <v>183</v>
      </c>
      <c r="H37" s="75"/>
    </row>
    <row r="38" spans="1:10" ht="30" customHeight="1" x14ac:dyDescent="0.2">
      <c r="A38" s="44" t="s">
        <v>171</v>
      </c>
      <c r="B38" s="23" t="s">
        <v>76</v>
      </c>
      <c r="C38" s="29" t="s">
        <v>53</v>
      </c>
      <c r="D38" s="34" t="s">
        <v>26</v>
      </c>
      <c r="E38" s="81">
        <f>66.28</f>
        <v>66.28</v>
      </c>
      <c r="F38" s="89" t="s">
        <v>193</v>
      </c>
      <c r="H38" s="76"/>
      <c r="I38" s="70"/>
    </row>
    <row r="39" spans="1:10" ht="33.75" customHeight="1" x14ac:dyDescent="0.2">
      <c r="A39" s="44" t="s">
        <v>172</v>
      </c>
      <c r="B39" s="23" t="s">
        <v>113</v>
      </c>
      <c r="C39" s="29" t="s">
        <v>143</v>
      </c>
      <c r="D39" s="84" t="s">
        <v>24</v>
      </c>
      <c r="E39" s="85">
        <f>2</f>
        <v>2</v>
      </c>
      <c r="F39" s="87" t="s">
        <v>50</v>
      </c>
      <c r="H39" s="76"/>
      <c r="I39" s="70"/>
    </row>
    <row r="40" spans="1:10" ht="24" customHeight="1" x14ac:dyDescent="0.2">
      <c r="A40" s="47" t="s">
        <v>159</v>
      </c>
      <c r="B40" s="33">
        <v>309</v>
      </c>
      <c r="C40" s="36" t="s">
        <v>73</v>
      </c>
      <c r="D40" s="34"/>
      <c r="E40" s="35"/>
      <c r="F40" s="46"/>
    </row>
    <row r="41" spans="1:10" ht="26.25" customHeight="1" x14ac:dyDescent="0.2">
      <c r="A41" s="44" t="s">
        <v>160</v>
      </c>
      <c r="B41" s="23" t="s">
        <v>74</v>
      </c>
      <c r="C41" s="29" t="s">
        <v>75</v>
      </c>
      <c r="D41" s="84" t="s">
        <v>24</v>
      </c>
      <c r="E41" s="35">
        <v>7</v>
      </c>
      <c r="F41" s="46" t="s">
        <v>126</v>
      </c>
      <c r="I41" s="70"/>
    </row>
    <row r="42" spans="1:10" ht="20.25" customHeight="1" x14ac:dyDescent="0.2">
      <c r="A42" s="47" t="s">
        <v>161</v>
      </c>
      <c r="B42" s="33">
        <v>349</v>
      </c>
      <c r="C42" s="37" t="s">
        <v>41</v>
      </c>
      <c r="D42" s="23"/>
      <c r="E42" s="35"/>
      <c r="F42" s="46"/>
    </row>
    <row r="43" spans="1:10" ht="46.5" customHeight="1" x14ac:dyDescent="0.2">
      <c r="A43" s="44" t="s">
        <v>162</v>
      </c>
      <c r="B43" s="23" t="s">
        <v>77</v>
      </c>
      <c r="C43" s="29" t="s">
        <v>78</v>
      </c>
      <c r="D43" s="23" t="s">
        <v>26</v>
      </c>
      <c r="E43" s="85">
        <f>((40.69+23.13+20+5.62)+(1.28*5))</f>
        <v>95.84</v>
      </c>
      <c r="F43" s="89" t="s">
        <v>186</v>
      </c>
      <c r="H43" s="71"/>
      <c r="I43" s="73"/>
    </row>
    <row r="44" spans="1:10" ht="22.5" customHeight="1" x14ac:dyDescent="0.2">
      <c r="A44" s="44" t="s">
        <v>163</v>
      </c>
      <c r="B44" s="23" t="s">
        <v>100</v>
      </c>
      <c r="C44" s="29" t="s">
        <v>101</v>
      </c>
      <c r="D44" s="84" t="s">
        <v>24</v>
      </c>
      <c r="E44" s="81">
        <f>1</f>
        <v>1</v>
      </c>
      <c r="F44" s="89" t="s">
        <v>127</v>
      </c>
      <c r="H44" s="72"/>
      <c r="I44" s="70"/>
    </row>
    <row r="45" spans="1:10" ht="22.5" customHeight="1" x14ac:dyDescent="0.2">
      <c r="A45" s="44" t="s">
        <v>164</v>
      </c>
      <c r="B45" s="23" t="s">
        <v>98</v>
      </c>
      <c r="C45" s="29" t="s">
        <v>99</v>
      </c>
      <c r="D45" s="84" t="s">
        <v>24</v>
      </c>
      <c r="E45" s="81">
        <v>5</v>
      </c>
      <c r="F45" s="89" t="s">
        <v>189</v>
      </c>
      <c r="H45" s="71"/>
      <c r="I45" s="73"/>
    </row>
    <row r="46" spans="1:10" ht="33" customHeight="1" x14ac:dyDescent="0.2">
      <c r="A46" s="44" t="s">
        <v>165</v>
      </c>
      <c r="B46" s="23" t="s">
        <v>102</v>
      </c>
      <c r="C46" s="29" t="s">
        <v>103</v>
      </c>
      <c r="D46" s="84" t="s">
        <v>24</v>
      </c>
      <c r="E46" s="35">
        <v>6</v>
      </c>
      <c r="F46" s="46" t="s">
        <v>190</v>
      </c>
      <c r="G46" s="12"/>
      <c r="I46" s="69"/>
    </row>
    <row r="47" spans="1:10" ht="45" customHeight="1" x14ac:dyDescent="0.2">
      <c r="A47" s="44" t="s">
        <v>166</v>
      </c>
      <c r="B47" s="23" t="s">
        <v>95</v>
      </c>
      <c r="C47" s="29" t="s">
        <v>96</v>
      </c>
      <c r="D47" s="23" t="s">
        <v>26</v>
      </c>
      <c r="E47" s="85">
        <f>(13.5+11.56)</f>
        <v>25.060000000000002</v>
      </c>
      <c r="F47" s="89" t="s">
        <v>128</v>
      </c>
      <c r="G47" s="12"/>
    </row>
    <row r="48" spans="1:10" ht="42" customHeight="1" x14ac:dyDescent="0.2">
      <c r="A48" s="44" t="s">
        <v>167</v>
      </c>
      <c r="B48" s="23" t="s">
        <v>97</v>
      </c>
      <c r="C48" s="29" t="s">
        <v>43</v>
      </c>
      <c r="D48" s="23" t="s">
        <v>26</v>
      </c>
      <c r="E48" s="85">
        <f>(13.5+11.56)</f>
        <v>25.060000000000002</v>
      </c>
      <c r="F48" s="89" t="s">
        <v>128</v>
      </c>
      <c r="G48" s="12"/>
    </row>
    <row r="49" spans="1:8" ht="26.25" customHeight="1" x14ac:dyDescent="0.2">
      <c r="A49" s="47" t="s">
        <v>168</v>
      </c>
      <c r="B49" s="82" t="s">
        <v>79</v>
      </c>
      <c r="C49" s="36" t="s">
        <v>80</v>
      </c>
      <c r="D49" s="34"/>
      <c r="E49" s="35"/>
      <c r="F49" s="46"/>
    </row>
    <row r="50" spans="1:8" ht="51" customHeight="1" x14ac:dyDescent="0.2">
      <c r="A50" s="44" t="s">
        <v>169</v>
      </c>
      <c r="B50" s="28" t="s">
        <v>91</v>
      </c>
      <c r="C50" s="29" t="s">
        <v>93</v>
      </c>
      <c r="D50" s="23" t="s">
        <v>42</v>
      </c>
      <c r="E50" s="35">
        <f>6</f>
        <v>6</v>
      </c>
      <c r="F50" s="87" t="s">
        <v>129</v>
      </c>
    </row>
    <row r="51" spans="1:8" ht="60" customHeight="1" x14ac:dyDescent="0.2">
      <c r="A51" s="44" t="s">
        <v>173</v>
      </c>
      <c r="B51" s="28" t="s">
        <v>81</v>
      </c>
      <c r="C51" s="97" t="s">
        <v>82</v>
      </c>
      <c r="D51" s="23" t="s">
        <v>47</v>
      </c>
      <c r="E51" s="81">
        <f>(1.5+4.81+2.19+9.53+9.79+3.65+4.99+4.36+13.07+1.5+14.79+11.6)</f>
        <v>81.78</v>
      </c>
      <c r="F51" s="89" t="s">
        <v>194</v>
      </c>
      <c r="H51" s="71"/>
    </row>
    <row r="52" spans="1:8" ht="29.25" customHeight="1" x14ac:dyDescent="0.2">
      <c r="A52" s="44" t="s">
        <v>174</v>
      </c>
      <c r="B52" s="28" t="s">
        <v>83</v>
      </c>
      <c r="C52" s="29" t="s">
        <v>84</v>
      </c>
      <c r="D52" s="84" t="s">
        <v>24</v>
      </c>
      <c r="E52" s="80">
        <f>6</f>
        <v>6</v>
      </c>
      <c r="F52" s="79" t="s">
        <v>129</v>
      </c>
      <c r="H52" s="71"/>
    </row>
    <row r="53" spans="1:8" ht="27.75" customHeight="1" x14ac:dyDescent="0.2">
      <c r="A53" s="44" t="s">
        <v>175</v>
      </c>
      <c r="B53" s="28" t="s">
        <v>85</v>
      </c>
      <c r="C53" s="29" t="s">
        <v>90</v>
      </c>
      <c r="D53" s="84" t="s">
        <v>24</v>
      </c>
      <c r="E53" s="67">
        <v>1</v>
      </c>
      <c r="F53" s="68" t="s">
        <v>51</v>
      </c>
    </row>
    <row r="54" spans="1:8" ht="31.5" customHeight="1" x14ac:dyDescent="0.2">
      <c r="A54" s="44" t="s">
        <v>176</v>
      </c>
      <c r="B54" s="28" t="s">
        <v>115</v>
      </c>
      <c r="C54" s="29" t="s">
        <v>48</v>
      </c>
      <c r="D54" s="84" t="s">
        <v>24</v>
      </c>
      <c r="E54" s="67">
        <v>2</v>
      </c>
      <c r="F54" s="90" t="s">
        <v>52</v>
      </c>
    </row>
    <row r="55" spans="1:8" ht="51" customHeight="1" x14ac:dyDescent="0.2">
      <c r="A55" s="44" t="s">
        <v>177</v>
      </c>
      <c r="B55" s="28" t="s">
        <v>86</v>
      </c>
      <c r="C55" s="29" t="s">
        <v>94</v>
      </c>
      <c r="D55" s="23" t="s">
        <v>49</v>
      </c>
      <c r="E55" s="85">
        <f>(1.5+4.81+2.19+9.53+9.79+3.65+4.99+4.36+13.07+1.5+14.79+11.6)*2</f>
        <v>163.56</v>
      </c>
      <c r="F55" s="89" t="s">
        <v>130</v>
      </c>
    </row>
    <row r="56" spans="1:8" ht="18" customHeight="1" x14ac:dyDescent="0.2">
      <c r="A56" s="47" t="s">
        <v>178</v>
      </c>
      <c r="B56" s="82" t="s">
        <v>87</v>
      </c>
      <c r="C56" s="36" t="s">
        <v>182</v>
      </c>
      <c r="D56" s="34"/>
      <c r="E56" s="35"/>
      <c r="F56" s="43"/>
    </row>
    <row r="57" spans="1:8" ht="38.25" customHeight="1" thickBot="1" x14ac:dyDescent="0.25">
      <c r="A57" s="61" t="s">
        <v>179</v>
      </c>
      <c r="B57" s="62" t="s">
        <v>88</v>
      </c>
      <c r="C57" s="63" t="s">
        <v>89</v>
      </c>
      <c r="D57" s="64" t="s">
        <v>26</v>
      </c>
      <c r="E57" s="65">
        <f>1398.8</f>
        <v>1398.8</v>
      </c>
      <c r="F57" s="66" t="s">
        <v>187</v>
      </c>
    </row>
    <row r="58" spans="1:8" ht="14.25" customHeight="1" x14ac:dyDescent="0.2">
      <c r="A58" s="10"/>
      <c r="B58" s="10"/>
      <c r="C58" s="10"/>
      <c r="D58" s="10"/>
      <c r="E58" s="10"/>
      <c r="F58" s="10"/>
    </row>
    <row r="59" spans="1:8" ht="11.25" customHeight="1" x14ac:dyDescent="0.2">
      <c r="A59" s="1"/>
      <c r="B59" s="1"/>
      <c r="C59" s="1"/>
      <c r="D59" s="1"/>
      <c r="E59" s="1"/>
      <c r="F59" s="1"/>
    </row>
    <row r="60" spans="1:8" ht="12" customHeight="1" x14ac:dyDescent="0.2">
      <c r="A60" s="1"/>
      <c r="B60" s="135"/>
      <c r="C60" s="135"/>
      <c r="D60" s="1"/>
      <c r="E60" s="135"/>
      <c r="F60" s="135"/>
    </row>
    <row r="61" spans="1:8" x14ac:dyDescent="0.2">
      <c r="A61" s="6"/>
      <c r="B61" s="133" t="s">
        <v>12</v>
      </c>
      <c r="C61" s="133"/>
      <c r="D61" s="6"/>
      <c r="E61" s="139" t="s">
        <v>10</v>
      </c>
      <c r="F61" s="139"/>
    </row>
    <row r="64" spans="1:8" ht="28.5" customHeight="1" x14ac:dyDescent="0.2">
      <c r="A64" s="1"/>
      <c r="B64" s="135"/>
      <c r="C64" s="135"/>
      <c r="D64" s="1"/>
      <c r="E64" s="134"/>
      <c r="F64" s="134"/>
    </row>
    <row r="65" spans="1:6" x14ac:dyDescent="0.2">
      <c r="A65" s="6"/>
      <c r="B65" s="133" t="s">
        <v>13</v>
      </c>
      <c r="C65" s="133"/>
      <c r="D65" s="6"/>
      <c r="E65" s="139"/>
      <c r="F65" s="139"/>
    </row>
    <row r="66" spans="1:6" ht="114.75" customHeight="1" x14ac:dyDescent="0.2">
      <c r="A66" s="1"/>
      <c r="B66" s="140"/>
      <c r="C66" s="140"/>
      <c r="D66" s="1"/>
      <c r="E66" s="96"/>
      <c r="F66" s="96"/>
    </row>
  </sheetData>
  <mergeCells count="22">
    <mergeCell ref="B65:C65"/>
    <mergeCell ref="E65:F65"/>
    <mergeCell ref="B64:C64"/>
    <mergeCell ref="A6:E6"/>
    <mergeCell ref="A7:E7"/>
    <mergeCell ref="E8:F8"/>
    <mergeCell ref="B66:C66"/>
    <mergeCell ref="A1:F1"/>
    <mergeCell ref="B61:C61"/>
    <mergeCell ref="E61:F61"/>
    <mergeCell ref="E60:F60"/>
    <mergeCell ref="B60:C60"/>
    <mergeCell ref="A8:D8"/>
    <mergeCell ref="A10:D10"/>
    <mergeCell ref="A9:D9"/>
    <mergeCell ref="A11:F11"/>
    <mergeCell ref="A3:F3"/>
    <mergeCell ref="A2:F2"/>
    <mergeCell ref="F9:F10"/>
    <mergeCell ref="E9:E10"/>
    <mergeCell ref="A4:F4"/>
    <mergeCell ref="E64:F64"/>
  </mergeCells>
  <phoneticPr fontId="2" type="noConversion"/>
  <pageMargins left="0.78740157480314965" right="0.19685039370078741" top="0.39370078740157483" bottom="0.39370078740157483" header="0" footer="0"/>
  <pageSetup paperSize="9" scale="77" orientation="portrait" r:id="rId1"/>
  <headerFooter alignWithMargins="0">
    <oddHeader xml:space="preserve">&amp;R&amp;"Arial,Negrito"&amp;9
FOLHA N°: 0&amp;P/0&amp;N  &amp;"Arial,Normal"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 Planilha Orçamentaria</vt:lpstr>
      <vt:lpstr>Memoria de calculo</vt:lpstr>
      <vt:lpstr>' Planilha Orçamentaria'!Area_de_impressao</vt:lpstr>
      <vt:lpstr>'Memoria de calculo'!Area_de_impressao</vt:lpstr>
      <vt:lpstr>' Planilha Orçamentaria'!Titulos_de_impressao</vt:lpstr>
      <vt:lpstr>'Memoria de calculo'!Titulos_de_impressao</vt:lpstr>
    </vt:vector>
  </TitlesOfParts>
  <Company>Setop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Helinho</cp:lastModifiedBy>
  <cp:lastPrinted>2019-12-05T12:45:03Z</cp:lastPrinted>
  <dcterms:created xsi:type="dcterms:W3CDTF">2006-09-22T13:55:22Z</dcterms:created>
  <dcterms:modified xsi:type="dcterms:W3CDTF">2019-12-05T12:45:35Z</dcterms:modified>
</cp:coreProperties>
</file>