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8745" tabRatio="616"/>
  </bookViews>
  <sheets>
    <sheet name=" Planilha Orçamentaria" sheetId="7" r:id="rId1"/>
    <sheet name="Memoria de calculo" sheetId="6" r:id="rId2"/>
  </sheets>
  <definedNames>
    <definedName name="_xlnm.Print_Area" localSheetId="0">' Planilha Orçamentaria'!$A$1:$H$59</definedName>
    <definedName name="_xlnm.Print_Area" localSheetId="1">'Memoria de calculo'!$A$1:$F$46</definedName>
    <definedName name="_xlnm.Print_Titles" localSheetId="0">' Planilha Orçamentaria'!$1:$11</definedName>
    <definedName name="_xlnm.Print_Titles" localSheetId="1">'Memoria de calculo'!$1:$11</definedName>
  </definedNames>
  <calcPr calcId="144525"/>
</workbook>
</file>

<file path=xl/calcChain.xml><?xml version="1.0" encoding="utf-8"?>
<calcChain xmlns="http://schemas.openxmlformats.org/spreadsheetml/2006/main">
  <c r="H14" i="7" l="1"/>
  <c r="H15" i="7"/>
  <c r="H19" i="7" l="1"/>
  <c r="H16" i="7"/>
  <c r="E34" i="6" l="1"/>
  <c r="E32" i="6" l="1"/>
  <c r="E17" i="6"/>
  <c r="E33" i="6"/>
  <c r="E29" i="6"/>
  <c r="E21" i="6" l="1"/>
  <c r="E23" i="6" l="1"/>
  <c r="E20" i="6"/>
  <c r="E19" i="6"/>
  <c r="E24" i="6"/>
  <c r="E27" i="7"/>
  <c r="E31" i="7"/>
  <c r="E30" i="7"/>
  <c r="E28" i="7"/>
  <c r="E29" i="7" l="1"/>
  <c r="E37" i="6" l="1"/>
  <c r="E30" i="6" l="1"/>
  <c r="E32" i="7" l="1"/>
  <c r="E33" i="7"/>
  <c r="E35" i="6" l="1"/>
  <c r="E37" i="7"/>
  <c r="E23" i="7" l="1"/>
  <c r="E22" i="7"/>
  <c r="H22" i="7" s="1"/>
  <c r="E21" i="7"/>
  <c r="H21" i="7" s="1"/>
  <c r="E26" i="7" l="1"/>
  <c r="E39" i="7" l="1"/>
  <c r="E42" i="7" l="1"/>
  <c r="E38" i="7" l="1"/>
  <c r="H43" i="7" l="1"/>
  <c r="H45" i="7" s="1"/>
  <c r="E36" i="7" l="1"/>
  <c r="E18" i="7" l="1"/>
</calcChain>
</file>

<file path=xl/sharedStrings.xml><?xml version="1.0" encoding="utf-8"?>
<sst xmlns="http://schemas.openxmlformats.org/spreadsheetml/2006/main" count="249" uniqueCount="127">
  <si>
    <t>ITEM</t>
  </si>
  <si>
    <t>DESCRIÇÃO</t>
  </si>
  <si>
    <t>QUANTIDADE</t>
  </si>
  <si>
    <t>UNIDADE</t>
  </si>
  <si>
    <t>CÓDIGO</t>
  </si>
  <si>
    <t>DIRETA</t>
  </si>
  <si>
    <t>INDIRETA</t>
  </si>
  <si>
    <t>(    )</t>
  </si>
  <si>
    <t>PREÇO TOTAL</t>
  </si>
  <si>
    <t>CREA</t>
  </si>
  <si>
    <t xml:space="preserve">FORMA DE EXECUÇÃO: </t>
  </si>
  <si>
    <t>Carimbo e assinatura do prefeito</t>
  </si>
  <si>
    <t>PREÇO UNITÁRIO S/ LDI</t>
  </si>
  <si>
    <t>PREÇO UNITÁRIO C/ LDI</t>
  </si>
  <si>
    <t>1.1</t>
  </si>
  <si>
    <t>INSTALAÇÕES INICIAIS DA OBRA</t>
  </si>
  <si>
    <t>2.1</t>
  </si>
  <si>
    <t>3.1</t>
  </si>
  <si>
    <t>4.1</t>
  </si>
  <si>
    <t>TOTAL GERAL DA OBRA</t>
  </si>
  <si>
    <t>(  x )</t>
  </si>
  <si>
    <t>LD I</t>
  </si>
  <si>
    <t>UND.</t>
  </si>
  <si>
    <t>M3</t>
  </si>
  <si>
    <t>M2</t>
  </si>
  <si>
    <t>5.1</t>
  </si>
  <si>
    <t>6.1</t>
  </si>
  <si>
    <t xml:space="preserve">MEMÓRIA DE CÁLCULO </t>
  </si>
  <si>
    <t xml:space="preserve"> CÁLCULO</t>
  </si>
  <si>
    <t>PREFEITURA MUNICIPAL DE BRAÚNAS
ESTADO DE MINAS GERAIS
Rua São Bento, nº 401 – Centro – CEP 35.189-000
CNPJ nº 18.307.389/0001-88 – tel/fax (33) 3425-1155</t>
  </si>
  <si>
    <t xml:space="preserve"> pela elaboração da planilha</t>
  </si>
  <si>
    <t>Carimbo e assinatura do engenheiro responsável técnico</t>
  </si>
  <si>
    <t>QUANT</t>
  </si>
  <si>
    <t xml:space="preserve"> TXKM </t>
  </si>
  <si>
    <t xml:space="preserve"> DEMOLIÇÕES E REMOÇÕES</t>
  </si>
  <si>
    <t>OBRAS VIÁRIAS (PAVIMENTAÇÃO DE RUAS)</t>
  </si>
  <si>
    <t>M</t>
  </si>
  <si>
    <t>5.2</t>
  </si>
  <si>
    <t>3.2</t>
  </si>
  <si>
    <t>3.3</t>
  </si>
  <si>
    <t>334</t>
  </si>
  <si>
    <t>ED-50152</t>
  </si>
  <si>
    <t>314</t>
  </si>
  <si>
    <t>347</t>
  </si>
  <si>
    <t>URBANIZAÇÃO E OBRAS COMPLEMENTARES</t>
  </si>
  <si>
    <t>ED-51139</t>
  </si>
  <si>
    <t>365</t>
  </si>
  <si>
    <t>TERRAPLENAGEM/TRABALHOS EM TERRA</t>
  </si>
  <si>
    <t>ED-51111</t>
  </si>
  <si>
    <t>ESCAVAÇÃO MECÂNICA DE VALAS COM DESCARGA LATERAL H &lt;= 1,50 M</t>
  </si>
  <si>
    <t xml:space="preserve">ED-51121 </t>
  </si>
  <si>
    <t>318</t>
  </si>
  <si>
    <t xml:space="preserve"> DRENAGEM</t>
  </si>
  <si>
    <t>ED-48675</t>
  </si>
  <si>
    <t>FORNECIMENTO, ASSENTAMENTO E REJUNTAMENTO DE TUBO DE CONCRETO SIMPLES PS1 D = 300 MM</t>
  </si>
  <si>
    <t>ED-51094</t>
  </si>
  <si>
    <t>APILOAMENTO DO FUNDO DE VALAS COM PLACA</t>
  </si>
  <si>
    <t>REATERRO COMPACTADO DE VALA COM EQUIPAMENTO PLACA VIBRATÓRIA</t>
  </si>
  <si>
    <t>ED-48549</t>
  </si>
  <si>
    <t>ED-50416</t>
  </si>
  <si>
    <t>3.0</t>
  </si>
  <si>
    <t>4.0</t>
  </si>
  <si>
    <t>4.2</t>
  </si>
  <si>
    <t>5.0</t>
  </si>
  <si>
    <t>6.0</t>
  </si>
  <si>
    <t>5.3</t>
  </si>
  <si>
    <t>RO-41211</t>
  </si>
  <si>
    <t>REMOÇÃO E CARGA DE TODO PAVIMENTO EXISTENTE</t>
  </si>
  <si>
    <t>ED-50392</t>
  </si>
  <si>
    <t xml:space="preserve"> % </t>
  </si>
  <si>
    <t>OBRAS ATÉ O VALOR DE 1.000.000,00</t>
  </si>
  <si>
    <t>1.2</t>
  </si>
  <si>
    <t>TRANSPORTE DE MATERIAL DE QUALQUER NATUREZA. DISTÂNCIA MÉDIA DE TRANSPORTE DE 10,10 A 15,00 KM</t>
  </si>
  <si>
    <t>RO-41370</t>
  </si>
  <si>
    <t>EXECUÇÃO DE CALÇAMENTO EM BLOQUETE - E = 8 CM - FCK = 35 MPA, INCLUINDO FORNECIMENTO E TRANSPORTE DE TODOS OS MATERIAIS, COLCHÃO DE ASSENTAMENTO E = 6 CM</t>
  </si>
  <si>
    <t>ED-50418</t>
  </si>
  <si>
    <t>5.4</t>
  </si>
  <si>
    <t>REGULARIZAÇÃO DO SUB-LEITO (PROCTOR NORMAL)</t>
  </si>
  <si>
    <t>RO-41081</t>
  </si>
  <si>
    <t>4.3</t>
  </si>
  <si>
    <t>EXECUÇÃO DE SARJETA DE CONCRETO USINADO, MOLDADA  IN LOCO  EM TRECHO RETO, 45 CM BASE X 10 CM ALTURA. AF_06/2016</t>
  </si>
  <si>
    <t>EXECUÇÃO DE SARJETA DE CONCRETO USINADO, MOLDADA  IN LOCO  EM TRECHO RETO, 30 CM BASE X 10 CM ALTURA. AF_06/2016</t>
  </si>
  <si>
    <t>4.4</t>
  </si>
  <si>
    <t xml:space="preserve"> 94287 - SINAPI</t>
  </si>
  <si>
    <t xml:space="preserve">  94289 - SINAPI</t>
  </si>
  <si>
    <t>GUIA DE MEIO-FIO, EM CONCRETO COM FCK 20MPA, PRÉMOLDADA, MFC-01 PADRÃO DEER-MG, DIMENSÕES (12X16,7X35)CM, EXCLUSIVE SARJETA, INCLUSIVE ESCAVAÇÃO, APILOAMENTO E TRANSPORTE COM RETIRADA DO MATERIAL ESCAVADO (EM CAÇAMBA)</t>
  </si>
  <si>
    <t>1.0</t>
  </si>
  <si>
    <t>2.0</t>
  </si>
  <si>
    <t>SUBTOTAL</t>
  </si>
  <si>
    <t>ED-48678</t>
  </si>
  <si>
    <t>4.5</t>
  </si>
  <si>
    <t>FORNECIMENTO, ASSENTAMENTO E REJUNTAMENTO DE TUBO DE CONCRETO SIMPLES PS1 D = 600 MM</t>
  </si>
  <si>
    <t>ED-48631</t>
  </si>
  <si>
    <t>POÇO DE VISITA PARA REDE TUBULAR TIPO A DN 600, EXCLUSIVE ESCAVAÇÃO, REATERRO E BOTA FORA</t>
  </si>
  <si>
    <t>ED-48666</t>
  </si>
  <si>
    <t xml:space="preserve">ED-48540 </t>
  </si>
  <si>
    <t>ALA DE REDE TUBULAR DN 600, EXCLUSIVE BOTA FORA</t>
  </si>
  <si>
    <t>4.6</t>
  </si>
  <si>
    <t>4.7</t>
  </si>
  <si>
    <t>4.8</t>
  </si>
  <si>
    <t>(53+6,8) = 59,80 m</t>
  </si>
  <si>
    <t>Tubo Ø 300 = (4,50+3,70+3,35+2)*0,8*1,0 = 10,84 m³ Tubo Ø 600 = (53+6,80)*1,0*1,50 = 89,70 m³</t>
  </si>
  <si>
    <t>Tubo Ø 300 = (4,50+3,70+3,35+2)*0,8 = 10,84m²  Tubo Ø 600 = (53+6,80)*1,0 = 59,80 m²</t>
  </si>
  <si>
    <t>(4,50+3,70+3,35+2) = 13,55 m</t>
  </si>
  <si>
    <t>Rua São Bento ( 2,25)+( 5,85*2)+(29,55*2)+(2,79)+(14,62*2)+(31,6*2)+(10,25*2)+(18,85*2)+(4,55*2) = 235,58 m</t>
  </si>
  <si>
    <t>Rua São Bento (2,25*4,8)/2+(4,84+5,85)*5,85/2+(5,85+5,21)*29,55/2+(2,79*5,21)/2+(5,23+4,4)*14,62/2+(4,4+5,3)*31,6/2+(5,3+5)*10,25/2+(5+5,65)*18,85/2+(5,65+5,85)*4,55/2 = 610,33 m²</t>
  </si>
  <si>
    <t>Rua São Bento (2,25+5,85+29,55+14,62+25,5)=77,77 m                             Rua Principal 13,45 m</t>
  </si>
  <si>
    <r>
      <t>Ø 300 = (4,50+3,70+3,35+2)*0,8*1-((3,14*(0,15)^2*(4,50+3,70+3,35+2))) = 9,88 m³ Ø 600 = (53+6,8)*1*1,5-((3,14*(0,3)^2*(53+6,8))) = 72,80 m</t>
    </r>
    <r>
      <rPr>
        <i/>
        <sz val="8"/>
        <rFont val="Arial"/>
        <family val="2"/>
      </rPr>
      <t>³</t>
    </r>
  </si>
  <si>
    <t>Rua Principal ( 2*2)+( 13,45*2)+(10,95*2)+(17,37*2)+(1,94*2)+(7,44*2)+(4,39*2)+(21,13*2)+(35,4*2)+(36,1*2)+(34,15*2)+(8,34*2)+(8,48)+(10,07)+(7,13)+(16,90*2) = 444,80 m</t>
  </si>
  <si>
    <t>Rua São Bento ((2,25*5,7)/2+(5,74+6,75)*5,85/2+(6,75+6,11)*29,55/2+(2,79*6,11)/2+(6,13+5,3)*14,62/2+(5,3+6,2)*31,6/2+(6,2+5,9)*10,25/2+(5,9+6,55)*18,85/2+(6,55+6,75)*4,55/2) = 716,34 m²                                                    Rua Principal ((3,54+5,23)*2/2+(5,23+5,74)*13,45/2+(5,74+4,77)*10,95/2+(4,77+7,52)*17,37/2+(7,52+7,78)*1,94/2+(7,78+7,12)*7,44/2+(7,12+6,06)*4,39/2+(6,06+6,44)*21,13/2+(6,44+5,18)*35,4/2+(5,18+5,65)*36,1/2+(5,65+9,35)*34,15/2+(9,35+11,19)*8,34/2+(11,19+10,07)*8,78/2+(5,68*7,13)/2+(5,68*16,90) = 1430,59 m²</t>
  </si>
  <si>
    <t>Rua Principal ((2,94+4,63)*2/2+(4,63+5,14)*13,45/2+(5,14+4,17)*10,95/2+(4,17+6,92)*17,37/2+(6,92+7,18)*1,94/2+(7,18+6,52)*7,44/2+(6,52+5,46)*4,39/2+(5,46+5,84)*21,13/2+(5,84+4,58)*35,4/2+(4,58+5,05)*36,1/2+(5,05+8,75)*34,15/2+(8,75+10,59)*8,34/2+(10,59+9,77)*8,48/2+(5,08*7,13)/2+(5,08*16,90) = 1295,71 m²</t>
  </si>
  <si>
    <t>Rua São Bento ((2,25*5,7)/2+(5,74+6,75)*5,85/2+(6,75+6,11)*29,55/2+(2,79*6,11)/2+(6,13+5,3)*14,62/2+(5,3+6,2)*31,6/2+(6,2+5,9)*10,25/2+(5,9+6,55)*18,85/2+(6,55+6,75)*4,55/2)*0,08 = 57,31 m³                      Rua Principal ((3,54+5,23)*2/2+(5,23+5,74)*13,45/2+(5,74+4,77)*10,95/2+(4,77+7,52)*17,37/2+(7,52+7,78)*1,94/2+(7,78+7,12)*7,44/2+(7,12+6,06)*4,39/2+(6,06+6,44)*21,13/2+(6,44+5,18)*35,4/2+(5,18+5,65)*36,1/2+(5,65+9,35)*34,15/2+(9,35+11,19)*8,34/2+(11,19+10,07)*8,78/2+(5,68*7,13)/2+(5,68*16,90))*0,08 =114,44 m³</t>
  </si>
  <si>
    <t xml:space="preserve">(((171,75)*1,5t/ m³(peso específico))+((100,54m³ (volume escavado) – 82,68m³ (volume para reaterro)) x 1,6t/ m³(peso específico))) x 1,30 (Empolamento) x 11 km = 4092,67 t x km </t>
  </si>
  <si>
    <t>PRAZO DE EXECUÇÃO:  05 MESES</t>
  </si>
  <si>
    <t xml:space="preserve">OBRA: PAVIMENTAÇÃO DE VIAS PÚBLICAS </t>
  </si>
  <si>
    <t>PREFEITURA: PREFEITURA MUNICIPAL DE BRAÚNAS/MG - ISS = 3%</t>
  </si>
  <si>
    <t xml:space="preserve">REGIÃO/MÊS DE REFERÊNCIA: SETOP/ REGIÃO LESTE - JANEIRO/2020 - COM DESONERAÇÃO, SINAPI/ BELO HORIZONTE- 01/2020 - DESONERADO                                                                                                                                                                                                                            </t>
  </si>
  <si>
    <t xml:space="preserve">REGIÃO/MÊS DE REFERÊNCIA: SETOP/ REGIÃO LESTE - JANEIRO/2020 - COM DESONERAÇÃO, SINAPI/ BELO HORIZONTE- 01/2020 - DESONERADO         </t>
  </si>
  <si>
    <t>DATA: 20/04/2020</t>
  </si>
  <si>
    <t xml:space="preserve">         DATA: 20/04/2020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</si>
  <si>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</si>
  <si>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BOCA DE LOBO SIMPLES (TIPO A - FERRO FUNDIDO), QUADRO, GRELHA E CANTONEIRA, INCLUSIVE ESCAVAÇÃO, REATERRO E BOTA-FORA</t>
  </si>
  <si>
    <t>TAMPÃO DE FERRO FUNDIDO PARA POÇO DE VISITA</t>
  </si>
  <si>
    <t>PISO DE CONCRETO PRÉ-MOLDADO INTERTRAVADO E = 8 CM - FCK = 35 MPA, INCLUINDO FORNECIMENTO E TRANSPORTE DE TODOS OS MATERIAIS, COLCHÃO DE ASSENTAMENTO E = 6 CM</t>
  </si>
  <si>
    <t>Previsto 0,5% do valor total da obra sem BDI. Portanto 0,5% de 189624,25  = 948,12</t>
  </si>
  <si>
    <t xml:space="preserve">LOCAL: TRECHO DA RUA SÃO BENTO NO CENTRO E RUA PRINCIPAL NA COMUNIDADE SANTA RITA - BRAÚNAS/MG </t>
  </si>
  <si>
    <t>ANEXO IX - PLANILHA DE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</si>
</sst>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0.000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/>
    <xf numFmtId="10" fontId="3" fillId="0" borderId="8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0" xfId="0" applyFont="1"/>
    <xf numFmtId="0" fontId="3" fillId="0" borderId="27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horizontal="left" vertical="center" wrapText="1"/>
    </xf>
    <xf numFmtId="2" fontId="5" fillId="0" borderId="36" xfId="2" applyNumberFormat="1" applyFont="1" applyFill="1" applyBorder="1" applyAlignment="1">
      <alignment horizontal="center" vertical="center" wrapText="1"/>
    </xf>
    <xf numFmtId="4" fontId="5" fillId="0" borderId="36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4" fontId="4" fillId="0" borderId="43" xfId="0" applyNumberFormat="1" applyFont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wrapText="1"/>
    </xf>
    <xf numFmtId="2" fontId="5" fillId="0" borderId="25" xfId="2" applyNumberFormat="1" applyFont="1" applyFill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0" fontId="2" fillId="0" borderId="16" xfId="3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2" fontId="2" fillId="0" borderId="42" xfId="2" applyNumberFormat="1" applyFont="1" applyFill="1" applyBorder="1" applyAlignment="1">
      <alignment horizontal="center" vertical="center" wrapText="1"/>
    </xf>
    <xf numFmtId="4" fontId="2" fillId="0" borderId="42" xfId="0" applyNumberFormat="1" applyFont="1" applyBorder="1" applyAlignment="1">
      <alignment horizontal="center" vertical="center" wrapText="1"/>
    </xf>
    <xf numFmtId="4" fontId="2" fillId="0" borderId="43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4" fontId="2" fillId="0" borderId="14" xfId="3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48" xfId="0" applyNumberFormat="1" applyFont="1" applyBorder="1" applyAlignment="1">
      <alignment horizontal="center" vertical="center" wrapText="1"/>
    </xf>
    <xf numFmtId="49" fontId="4" fillId="0" borderId="47" xfId="0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2" fontId="2" fillId="0" borderId="47" xfId="2" applyNumberFormat="1" applyFont="1" applyFill="1" applyBorder="1" applyAlignment="1">
      <alignment horizontal="center" vertical="center" wrapText="1"/>
    </xf>
    <xf numFmtId="4" fontId="2" fillId="0" borderId="4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2" fontId="2" fillId="0" borderId="14" xfId="3" applyNumberFormat="1" applyFont="1" applyBorder="1" applyAlignment="1">
      <alignment horizontal="center" vertical="center" wrapText="1"/>
    </xf>
    <xf numFmtId="2" fontId="2" fillId="0" borderId="16" xfId="3" applyNumberFormat="1" applyFont="1" applyBorder="1" applyAlignment="1">
      <alignment horizontal="center" vertical="center" wrapText="1"/>
    </xf>
    <xf numFmtId="0" fontId="4" fillId="0" borderId="47" xfId="0" applyFont="1" applyBorder="1" applyAlignment="1">
      <alignment horizontal="right" vertical="center" wrapText="1"/>
    </xf>
    <xf numFmtId="0" fontId="2" fillId="0" borderId="47" xfId="0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38" xfId="0" applyNumberFormat="1" applyFont="1" applyBorder="1" applyAlignment="1">
      <alignment horizontal="center" vertical="center" wrapText="1"/>
    </xf>
    <xf numFmtId="165" fontId="2" fillId="0" borderId="16" xfId="3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center"/>
    </xf>
    <xf numFmtId="0" fontId="3" fillId="0" borderId="35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</cellXfs>
  <cellStyles count="4">
    <cellStyle name="Moeda" xfId="3" builtinId="4"/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56</xdr:row>
      <xdr:rowOff>9524</xdr:rowOff>
    </xdr:from>
    <xdr:to>
      <xdr:col>7</xdr:col>
      <xdr:colOff>762001</xdr:colOff>
      <xdr:row>59</xdr:row>
      <xdr:rowOff>9525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" y="16297274"/>
          <a:ext cx="7810500" cy="4476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GOVERNO - SEGOV - MG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SUBSECRETARIA DE ASSUNTOS MUNICIPAIS - SUBSEAM - MG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www.governo.mg.gov.br  - Fone: (31) 3915-0055 / 0054 / 005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3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0</xdr:row>
      <xdr:rowOff>38100</xdr:rowOff>
    </xdr:from>
    <xdr:to>
      <xdr:col>2</xdr:col>
      <xdr:colOff>209550</xdr:colOff>
      <xdr:row>1</xdr:row>
      <xdr:rowOff>95250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8100"/>
          <a:ext cx="857250" cy="9239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0</xdr:colOff>
      <xdr:row>45</xdr:row>
      <xdr:rowOff>342901</xdr:rowOff>
    </xdr:from>
    <xdr:to>
      <xdr:col>6</xdr:col>
      <xdr:colOff>19050</xdr:colOff>
      <xdr:row>45</xdr:row>
      <xdr:rowOff>838200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0" y="21897976"/>
          <a:ext cx="8220075" cy="495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SECRETARIA DE ESTADO DE GOVERNO - SEGOV - MG</a:t>
          </a: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SUBSECRETARIA DE ASSUNTOS MUNICIPAIS - SUBSEAM - MG</a:t>
          </a:r>
        </a:p>
        <a:p>
          <a:pPr algn="ctr" rtl="0">
            <a:defRPr sz="1000"/>
          </a:pPr>
          <a:r>
            <a:rPr lang="pt-B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www.governo.mg.gov.br  - Fone: (31) 3915-0055 / 0054 / 005</a:t>
          </a:r>
          <a:r>
            <a:rPr lang="pt-BR" sz="800" b="1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showZeros="0" tabSelected="1" view="pageBreakPreview" zoomScaleSheetLayoutView="100" workbookViewId="0">
      <selection activeCell="M42" sqref="M42"/>
    </sheetView>
  </sheetViews>
  <sheetFormatPr defaultRowHeight="12.75" x14ac:dyDescent="0.2"/>
  <cols>
    <col min="1" max="1" width="5.42578125" bestFit="1" customWidth="1"/>
    <col min="2" max="2" width="12" customWidth="1"/>
    <col min="3" max="3" width="36.140625" customWidth="1"/>
    <col min="4" max="4" width="27.7109375" customWidth="1"/>
    <col min="5" max="5" width="7.7109375" customWidth="1"/>
    <col min="6" max="6" width="11.7109375" customWidth="1"/>
    <col min="7" max="7" width="10.7109375" customWidth="1"/>
    <col min="8" max="8" width="11.140625" customWidth="1"/>
    <col min="9" max="9" width="10.28515625" customWidth="1"/>
  </cols>
  <sheetData>
    <row r="1" spans="1:8" ht="68.25" customHeight="1" x14ac:dyDescent="0.2">
      <c r="A1" s="101"/>
      <c r="B1" s="101"/>
      <c r="C1" s="102"/>
      <c r="D1" s="103"/>
      <c r="E1" s="103"/>
      <c r="F1" s="103"/>
      <c r="G1" s="103"/>
      <c r="H1" s="103"/>
    </row>
    <row r="2" spans="1:8" ht="15" x14ac:dyDescent="0.2">
      <c r="A2" s="104"/>
      <c r="B2" s="104"/>
      <c r="C2" s="104"/>
      <c r="D2" s="104"/>
      <c r="E2" s="104"/>
      <c r="F2" s="104"/>
      <c r="G2" s="104"/>
      <c r="H2" s="104"/>
    </row>
    <row r="3" spans="1:8" ht="3.75" customHeight="1" thickBot="1" x14ac:dyDescent="0.25">
      <c r="A3" s="105"/>
      <c r="B3" s="105"/>
      <c r="C3" s="105"/>
      <c r="D3" s="105"/>
      <c r="E3" s="105"/>
      <c r="F3" s="105"/>
      <c r="G3" s="105"/>
      <c r="H3" s="105"/>
    </row>
    <row r="4" spans="1:8" ht="19.5" customHeight="1" thickBot="1" x14ac:dyDescent="0.25">
      <c r="A4" s="106" t="s">
        <v>126</v>
      </c>
      <c r="B4" s="107"/>
      <c r="C4" s="107"/>
      <c r="D4" s="107"/>
      <c r="E4" s="107"/>
      <c r="F4" s="107"/>
      <c r="G4" s="107"/>
      <c r="H4" s="108"/>
    </row>
    <row r="5" spans="1:8" ht="3.75" customHeight="1" thickBot="1" x14ac:dyDescent="0.25">
      <c r="A5" s="8"/>
      <c r="B5" s="8"/>
      <c r="C5" s="8"/>
      <c r="D5" s="8"/>
      <c r="E5" s="8"/>
      <c r="F5" s="8"/>
      <c r="G5" s="8"/>
      <c r="H5" s="8"/>
    </row>
    <row r="6" spans="1:8" ht="22.5" customHeight="1" x14ac:dyDescent="0.2">
      <c r="A6" s="95" t="s">
        <v>115</v>
      </c>
      <c r="B6" s="96"/>
      <c r="C6" s="96"/>
      <c r="D6" s="96"/>
      <c r="E6" s="97"/>
      <c r="F6" s="98"/>
      <c r="G6" s="99"/>
      <c r="H6" s="100"/>
    </row>
    <row r="7" spans="1:8" ht="21" customHeight="1" x14ac:dyDescent="0.2">
      <c r="A7" s="109" t="s">
        <v>114</v>
      </c>
      <c r="B7" s="110"/>
      <c r="C7" s="110"/>
      <c r="D7" s="110"/>
      <c r="E7" s="111"/>
      <c r="F7" s="112" t="s">
        <v>118</v>
      </c>
      <c r="G7" s="113"/>
      <c r="H7" s="114"/>
    </row>
    <row r="8" spans="1:8" ht="31.5" customHeight="1" x14ac:dyDescent="0.2">
      <c r="A8" s="115" t="s">
        <v>125</v>
      </c>
      <c r="B8" s="116"/>
      <c r="C8" s="116"/>
      <c r="D8" s="117"/>
      <c r="E8" s="112" t="s">
        <v>10</v>
      </c>
      <c r="F8" s="113"/>
      <c r="G8" s="113"/>
      <c r="H8" s="114"/>
    </row>
    <row r="9" spans="1:8" ht="33" customHeight="1" x14ac:dyDescent="0.2">
      <c r="A9" s="115" t="s">
        <v>116</v>
      </c>
      <c r="B9" s="116"/>
      <c r="C9" s="116"/>
      <c r="D9" s="117"/>
      <c r="E9" s="118" t="s">
        <v>7</v>
      </c>
      <c r="F9" s="120" t="s">
        <v>5</v>
      </c>
      <c r="G9" s="17" t="s">
        <v>20</v>
      </c>
      <c r="H9" s="7" t="s">
        <v>6</v>
      </c>
    </row>
    <row r="10" spans="1:8" ht="19.5" customHeight="1" thickBot="1" x14ac:dyDescent="0.25">
      <c r="A10" s="122" t="s">
        <v>113</v>
      </c>
      <c r="B10" s="123"/>
      <c r="C10" s="123"/>
      <c r="D10" s="124"/>
      <c r="E10" s="119"/>
      <c r="F10" s="121"/>
      <c r="G10" s="9" t="s">
        <v>21</v>
      </c>
      <c r="H10" s="14">
        <v>0.29039999999999999</v>
      </c>
    </row>
    <row r="11" spans="1:8" ht="3.75" customHeight="1" thickBot="1" x14ac:dyDescent="0.25">
      <c r="A11" s="128"/>
      <c r="B11" s="128"/>
      <c r="C11" s="128"/>
      <c r="D11" s="128"/>
      <c r="E11" s="128"/>
      <c r="F11" s="128"/>
      <c r="G11" s="128"/>
      <c r="H11" s="128"/>
    </row>
    <row r="12" spans="1:8" ht="39" thickBot="1" x14ac:dyDescent="0.25">
      <c r="A12" s="2" t="s">
        <v>0</v>
      </c>
      <c r="B12" s="3" t="s">
        <v>4</v>
      </c>
      <c r="C12" s="3" t="s">
        <v>1</v>
      </c>
      <c r="D12" s="3" t="s">
        <v>3</v>
      </c>
      <c r="E12" s="3" t="s">
        <v>32</v>
      </c>
      <c r="F12" s="4" t="s">
        <v>12</v>
      </c>
      <c r="G12" s="4" t="s">
        <v>13</v>
      </c>
      <c r="H12" s="5" t="s">
        <v>8</v>
      </c>
    </row>
    <row r="13" spans="1:8" s="13" customFormat="1" ht="18" customHeight="1" x14ac:dyDescent="0.2">
      <c r="A13" s="37" t="s">
        <v>86</v>
      </c>
      <c r="B13" s="33" t="s">
        <v>40</v>
      </c>
      <c r="C13" s="34" t="s">
        <v>15</v>
      </c>
      <c r="D13" s="35"/>
      <c r="E13" s="36"/>
      <c r="F13" s="36"/>
      <c r="G13" s="36"/>
      <c r="H13" s="38"/>
    </row>
    <row r="14" spans="1:8" ht="96.75" customHeight="1" x14ac:dyDescent="0.2">
      <c r="A14" s="39" t="s">
        <v>14</v>
      </c>
      <c r="B14" s="25" t="s">
        <v>41</v>
      </c>
      <c r="C14" s="26" t="s">
        <v>120</v>
      </c>
      <c r="D14" s="65" t="s">
        <v>22</v>
      </c>
      <c r="E14" s="28">
        <v>1</v>
      </c>
      <c r="F14" s="81"/>
      <c r="G14" s="28"/>
      <c r="H14" s="68">
        <f>ROUND((E14*G14),2)</f>
        <v>0</v>
      </c>
    </row>
    <row r="15" spans="1:8" ht="24" customHeight="1" x14ac:dyDescent="0.2">
      <c r="A15" s="77" t="s">
        <v>71</v>
      </c>
      <c r="B15" s="25" t="s">
        <v>68</v>
      </c>
      <c r="C15" s="79" t="s">
        <v>70</v>
      </c>
      <c r="D15" s="65" t="s">
        <v>69</v>
      </c>
      <c r="E15" s="66">
        <v>0.5</v>
      </c>
      <c r="F15" s="81"/>
      <c r="G15" s="81"/>
      <c r="H15" s="68">
        <f>ROUND((E15*G15),2)/100</f>
        <v>0</v>
      </c>
    </row>
    <row r="16" spans="1:8" ht="18.75" customHeight="1" x14ac:dyDescent="0.2">
      <c r="A16" s="77"/>
      <c r="B16" s="25"/>
      <c r="C16" s="83" t="s">
        <v>88</v>
      </c>
      <c r="D16" s="65"/>
      <c r="E16" s="66"/>
      <c r="F16" s="67"/>
      <c r="G16" s="66"/>
      <c r="H16" s="88">
        <f>SUM(H14:H15)</f>
        <v>0</v>
      </c>
    </row>
    <row r="17" spans="1:9" ht="20.25" customHeight="1" x14ac:dyDescent="0.2">
      <c r="A17" s="69" t="s">
        <v>87</v>
      </c>
      <c r="B17" s="63" t="s">
        <v>42</v>
      </c>
      <c r="C17" s="64" t="s">
        <v>34</v>
      </c>
      <c r="D17" s="65"/>
      <c r="E17" s="66"/>
      <c r="F17" s="67"/>
      <c r="G17" s="66"/>
      <c r="H17" s="68"/>
    </row>
    <row r="18" spans="1:9" ht="30" customHeight="1" x14ac:dyDescent="0.2">
      <c r="A18" s="39" t="s">
        <v>16</v>
      </c>
      <c r="B18" s="25" t="s">
        <v>66</v>
      </c>
      <c r="C18" s="26" t="s">
        <v>67</v>
      </c>
      <c r="D18" s="74" t="s">
        <v>23</v>
      </c>
      <c r="E18" s="59">
        <f>'Memoria de calculo'!E17</f>
        <v>171.75447200000005</v>
      </c>
      <c r="F18" s="66"/>
      <c r="G18" s="66"/>
      <c r="H18" s="68"/>
      <c r="I18" s="12"/>
    </row>
    <row r="19" spans="1:9" ht="19.5" customHeight="1" x14ac:dyDescent="0.2">
      <c r="A19" s="77"/>
      <c r="B19" s="78"/>
      <c r="C19" s="83" t="s">
        <v>88</v>
      </c>
      <c r="D19" s="74"/>
      <c r="E19" s="75"/>
      <c r="F19" s="75"/>
      <c r="G19" s="75"/>
      <c r="H19" s="89">
        <f>SUM(H18)</f>
        <v>0</v>
      </c>
      <c r="I19" s="12"/>
    </row>
    <row r="20" spans="1:9" ht="24" customHeight="1" x14ac:dyDescent="0.2">
      <c r="A20" s="69" t="s">
        <v>60</v>
      </c>
      <c r="B20" s="72" t="s">
        <v>46</v>
      </c>
      <c r="C20" s="64" t="s">
        <v>47</v>
      </c>
      <c r="D20" s="74"/>
      <c r="E20" s="75"/>
      <c r="F20" s="75"/>
      <c r="G20" s="75"/>
      <c r="H20" s="71"/>
      <c r="I20" s="12"/>
    </row>
    <row r="21" spans="1:9" ht="33" customHeight="1" x14ac:dyDescent="0.2">
      <c r="A21" s="77" t="s">
        <v>17</v>
      </c>
      <c r="B21" s="78" t="s">
        <v>48</v>
      </c>
      <c r="C21" s="79" t="s">
        <v>49</v>
      </c>
      <c r="D21" s="74" t="s">
        <v>23</v>
      </c>
      <c r="E21" s="66">
        <f>'Memoria de calculo'!E19</f>
        <v>100.53999999999999</v>
      </c>
      <c r="F21" s="75"/>
      <c r="G21" s="66"/>
      <c r="H21" s="68">
        <f>ROUND((E21*G21),2)</f>
        <v>0</v>
      </c>
      <c r="I21" s="12"/>
    </row>
    <row r="22" spans="1:9" ht="28.5" customHeight="1" x14ac:dyDescent="0.2">
      <c r="A22" s="77" t="s">
        <v>38</v>
      </c>
      <c r="B22" s="78" t="s">
        <v>55</v>
      </c>
      <c r="C22" s="79" t="s">
        <v>56</v>
      </c>
      <c r="D22" s="65" t="s">
        <v>24</v>
      </c>
      <c r="E22" s="66">
        <f>'Memoria de calculo'!E20</f>
        <v>70.64</v>
      </c>
      <c r="F22" s="75"/>
      <c r="G22" s="66"/>
      <c r="H22" s="68">
        <f>ROUND((E22*G22),2)</f>
        <v>0</v>
      </c>
      <c r="I22" s="12"/>
    </row>
    <row r="23" spans="1:9" ht="31.5" customHeight="1" x14ac:dyDescent="0.2">
      <c r="A23" s="77" t="s">
        <v>39</v>
      </c>
      <c r="B23" s="78" t="s">
        <v>50</v>
      </c>
      <c r="C23" s="79" t="s">
        <v>57</v>
      </c>
      <c r="D23" s="74" t="s">
        <v>23</v>
      </c>
      <c r="E23" s="66">
        <f>'Memoria de calculo'!E21</f>
        <v>82.683212499999996</v>
      </c>
      <c r="F23" s="75"/>
      <c r="G23" s="66"/>
      <c r="H23" s="68"/>
      <c r="I23" s="12"/>
    </row>
    <row r="24" spans="1:9" ht="21" customHeight="1" x14ac:dyDescent="0.2">
      <c r="A24" s="77"/>
      <c r="B24" s="78"/>
      <c r="C24" s="83" t="s">
        <v>88</v>
      </c>
      <c r="D24" s="74"/>
      <c r="E24" s="75"/>
      <c r="F24" s="75"/>
      <c r="G24" s="75"/>
      <c r="H24" s="89"/>
      <c r="I24" s="12"/>
    </row>
    <row r="25" spans="1:9" ht="20.25" customHeight="1" x14ac:dyDescent="0.2">
      <c r="A25" s="69" t="s">
        <v>61</v>
      </c>
      <c r="B25" s="72" t="s">
        <v>51</v>
      </c>
      <c r="C25" s="64" t="s">
        <v>52</v>
      </c>
      <c r="D25" s="74"/>
      <c r="E25" s="75"/>
      <c r="F25" s="75"/>
      <c r="G25" s="75"/>
      <c r="H25" s="71"/>
      <c r="I25" s="12"/>
    </row>
    <row r="26" spans="1:9" ht="45.75" customHeight="1" x14ac:dyDescent="0.2">
      <c r="A26" s="77">
        <v>4.0999999999999996</v>
      </c>
      <c r="B26" s="78" t="s">
        <v>53</v>
      </c>
      <c r="C26" s="79" t="s">
        <v>54</v>
      </c>
      <c r="D26" s="23" t="s">
        <v>36</v>
      </c>
      <c r="E26" s="66">
        <f>'Memoria de calculo'!E23</f>
        <v>13.549999999999999</v>
      </c>
      <c r="F26" s="75"/>
      <c r="G26" s="66"/>
      <c r="H26" s="68"/>
      <c r="I26" s="12"/>
    </row>
    <row r="27" spans="1:9" ht="40.5" customHeight="1" x14ac:dyDescent="0.2">
      <c r="A27" s="77" t="s">
        <v>62</v>
      </c>
      <c r="B27" s="78" t="s">
        <v>89</v>
      </c>
      <c r="C27" s="79" t="s">
        <v>91</v>
      </c>
      <c r="D27" s="23" t="s">
        <v>36</v>
      </c>
      <c r="E27" s="66">
        <f>'Memoria de calculo'!E24</f>
        <v>59.8</v>
      </c>
      <c r="F27" s="75"/>
      <c r="G27" s="66"/>
      <c r="H27" s="68"/>
      <c r="I27" s="12"/>
    </row>
    <row r="28" spans="1:9" ht="45" customHeight="1" x14ac:dyDescent="0.2">
      <c r="A28" s="77" t="s">
        <v>79</v>
      </c>
      <c r="B28" s="78" t="s">
        <v>92</v>
      </c>
      <c r="C28" s="79" t="s">
        <v>93</v>
      </c>
      <c r="D28" s="65" t="s">
        <v>22</v>
      </c>
      <c r="E28" s="66">
        <f>'Memoria de calculo'!E25</f>
        <v>2</v>
      </c>
      <c r="F28" s="75"/>
      <c r="G28" s="66"/>
      <c r="H28" s="68"/>
      <c r="I28" s="12"/>
    </row>
    <row r="29" spans="1:9" ht="49.5" customHeight="1" x14ac:dyDescent="0.2">
      <c r="A29" s="77" t="s">
        <v>82</v>
      </c>
      <c r="B29" s="78" t="s">
        <v>58</v>
      </c>
      <c r="C29" s="79" t="s">
        <v>121</v>
      </c>
      <c r="D29" s="65" t="s">
        <v>22</v>
      </c>
      <c r="E29" s="66">
        <f>'Memoria de calculo'!E26</f>
        <v>4</v>
      </c>
      <c r="F29" s="75"/>
      <c r="G29" s="66"/>
      <c r="H29" s="68"/>
      <c r="I29" s="12"/>
    </row>
    <row r="30" spans="1:9" ht="31.5" customHeight="1" x14ac:dyDescent="0.2">
      <c r="A30" s="77" t="s">
        <v>90</v>
      </c>
      <c r="B30" s="78" t="s">
        <v>94</v>
      </c>
      <c r="C30" s="79" t="s">
        <v>122</v>
      </c>
      <c r="D30" s="65" t="s">
        <v>22</v>
      </c>
      <c r="E30" s="66">
        <f>'Memoria de calculo'!E27</f>
        <v>2</v>
      </c>
      <c r="F30" s="75"/>
      <c r="G30" s="66"/>
      <c r="H30" s="68"/>
      <c r="I30" s="12"/>
    </row>
    <row r="31" spans="1:9" ht="30" customHeight="1" x14ac:dyDescent="0.2">
      <c r="A31" s="77" t="s">
        <v>97</v>
      </c>
      <c r="B31" s="78" t="s">
        <v>95</v>
      </c>
      <c r="C31" s="79" t="s">
        <v>96</v>
      </c>
      <c r="D31" s="65" t="s">
        <v>22</v>
      </c>
      <c r="E31" s="66">
        <f>'Memoria de calculo'!E28</f>
        <v>1</v>
      </c>
      <c r="F31" s="75"/>
      <c r="G31" s="66"/>
      <c r="H31" s="68"/>
      <c r="I31" s="12"/>
    </row>
    <row r="32" spans="1:9" ht="53.25" customHeight="1" x14ac:dyDescent="0.2">
      <c r="A32" s="77" t="s">
        <v>98</v>
      </c>
      <c r="B32" s="78" t="s">
        <v>83</v>
      </c>
      <c r="C32" s="79" t="s">
        <v>81</v>
      </c>
      <c r="D32" s="23" t="s">
        <v>36</v>
      </c>
      <c r="E32" s="66">
        <f>'Memoria de calculo'!E29</f>
        <v>444.8</v>
      </c>
      <c r="F32" s="75"/>
      <c r="G32" s="66"/>
      <c r="H32" s="68"/>
      <c r="I32" s="12"/>
    </row>
    <row r="33" spans="1:9" ht="58.5" customHeight="1" x14ac:dyDescent="0.2">
      <c r="A33" s="77" t="s">
        <v>99</v>
      </c>
      <c r="B33" s="78" t="s">
        <v>84</v>
      </c>
      <c r="C33" s="79" t="s">
        <v>80</v>
      </c>
      <c r="D33" s="23" t="s">
        <v>36</v>
      </c>
      <c r="E33" s="66">
        <f>'Memoria de calculo'!E30</f>
        <v>235.58</v>
      </c>
      <c r="F33" s="75"/>
      <c r="G33" s="66"/>
      <c r="H33" s="68"/>
      <c r="I33" s="12"/>
    </row>
    <row r="34" spans="1:9" ht="18" customHeight="1" x14ac:dyDescent="0.2">
      <c r="A34" s="77"/>
      <c r="B34" s="78"/>
      <c r="C34" s="83" t="s">
        <v>88</v>
      </c>
      <c r="D34" s="84"/>
      <c r="E34" s="75"/>
      <c r="F34" s="75"/>
      <c r="G34" s="75"/>
      <c r="H34" s="89"/>
      <c r="I34" s="12"/>
    </row>
    <row r="35" spans="1:9" ht="23.25" customHeight="1" x14ac:dyDescent="0.2">
      <c r="A35" s="69" t="s">
        <v>63</v>
      </c>
      <c r="B35" s="72" t="s">
        <v>43</v>
      </c>
      <c r="C35" s="73" t="s">
        <v>35</v>
      </c>
      <c r="D35" s="74"/>
      <c r="E35" s="75"/>
      <c r="F35" s="75"/>
      <c r="G35" s="75"/>
      <c r="H35" s="71"/>
      <c r="I35" s="12"/>
    </row>
    <row r="36" spans="1:9" ht="46.5" customHeight="1" x14ac:dyDescent="0.2">
      <c r="A36" s="39" t="s">
        <v>25</v>
      </c>
      <c r="B36" s="25" t="s">
        <v>73</v>
      </c>
      <c r="C36" s="26" t="s">
        <v>72</v>
      </c>
      <c r="D36" s="27" t="s">
        <v>33</v>
      </c>
      <c r="E36" s="59">
        <f>'Memoria de calculo'!E32</f>
        <v>4092.6743000000001</v>
      </c>
      <c r="F36" s="66"/>
      <c r="G36" s="66"/>
      <c r="H36" s="68"/>
      <c r="I36" s="12"/>
    </row>
    <row r="37" spans="1:9" ht="27" customHeight="1" x14ac:dyDescent="0.2">
      <c r="A37" s="39" t="s">
        <v>37</v>
      </c>
      <c r="B37" s="25" t="s">
        <v>78</v>
      </c>
      <c r="C37" s="26" t="s">
        <v>77</v>
      </c>
      <c r="D37" s="65" t="s">
        <v>24</v>
      </c>
      <c r="E37" s="66">
        <f>'Memoria de calculo'!E33</f>
        <v>2146.9309000000007</v>
      </c>
      <c r="F37" s="66"/>
      <c r="G37" s="66"/>
      <c r="H37" s="68"/>
      <c r="I37" s="12"/>
    </row>
    <row r="38" spans="1:9" ht="65.25" customHeight="1" x14ac:dyDescent="0.2">
      <c r="A38" s="39" t="s">
        <v>65</v>
      </c>
      <c r="B38" s="25" t="s">
        <v>59</v>
      </c>
      <c r="C38" s="26" t="s">
        <v>74</v>
      </c>
      <c r="D38" s="65" t="s">
        <v>24</v>
      </c>
      <c r="E38" s="66">
        <f>'Memoria de calculo'!E34</f>
        <v>1295.71065</v>
      </c>
      <c r="F38" s="66"/>
      <c r="G38" s="66"/>
      <c r="H38" s="68"/>
      <c r="I38" s="12"/>
    </row>
    <row r="39" spans="1:9" ht="62.25" customHeight="1" x14ac:dyDescent="0.2">
      <c r="A39" s="39" t="s">
        <v>76</v>
      </c>
      <c r="B39" s="25" t="s">
        <v>75</v>
      </c>
      <c r="C39" s="26" t="s">
        <v>123</v>
      </c>
      <c r="D39" s="65" t="s">
        <v>24</v>
      </c>
      <c r="E39" s="66">
        <f>'Memoria de calculo'!E35</f>
        <v>610.32925</v>
      </c>
      <c r="F39" s="66"/>
      <c r="G39" s="66"/>
      <c r="H39" s="68"/>
      <c r="I39" s="12"/>
    </row>
    <row r="40" spans="1:9" ht="19.5" customHeight="1" x14ac:dyDescent="0.2">
      <c r="A40" s="39"/>
      <c r="B40" s="25"/>
      <c r="C40" s="83" t="s">
        <v>88</v>
      </c>
      <c r="D40" s="65"/>
      <c r="E40" s="66"/>
      <c r="F40" s="66"/>
      <c r="G40" s="66"/>
      <c r="H40" s="88"/>
      <c r="I40" s="12"/>
    </row>
    <row r="41" spans="1:9" s="13" customFormat="1" ht="19.5" customHeight="1" x14ac:dyDescent="0.2">
      <c r="A41" s="42" t="s">
        <v>64</v>
      </c>
      <c r="B41" s="24">
        <v>367</v>
      </c>
      <c r="C41" s="32" t="s">
        <v>44</v>
      </c>
      <c r="D41" s="27"/>
      <c r="E41" s="28"/>
      <c r="F41" s="28"/>
      <c r="G41" s="28"/>
      <c r="H41" s="40"/>
    </row>
    <row r="42" spans="1:9" s="13" customFormat="1" ht="75" customHeight="1" x14ac:dyDescent="0.2">
      <c r="A42" s="39" t="s">
        <v>26</v>
      </c>
      <c r="B42" s="23" t="s">
        <v>45</v>
      </c>
      <c r="C42" s="26" t="s">
        <v>85</v>
      </c>
      <c r="D42" s="65" t="s">
        <v>36</v>
      </c>
      <c r="E42" s="66">
        <f>'Memoria de calculo'!E37</f>
        <v>91.22</v>
      </c>
      <c r="F42" s="66"/>
      <c r="G42" s="66"/>
      <c r="H42" s="68"/>
    </row>
    <row r="43" spans="1:9" s="13" customFormat="1" ht="18" customHeight="1" x14ac:dyDescent="0.2">
      <c r="A43" s="39"/>
      <c r="B43" s="23"/>
      <c r="C43" s="83" t="s">
        <v>88</v>
      </c>
      <c r="D43" s="65"/>
      <c r="E43" s="66"/>
      <c r="F43" s="66"/>
      <c r="G43" s="66"/>
      <c r="H43" s="88">
        <f>SUM(H42)</f>
        <v>0</v>
      </c>
    </row>
    <row r="44" spans="1:9" s="13" customFormat="1" ht="18" customHeight="1" x14ac:dyDescent="0.2">
      <c r="A44" s="39"/>
      <c r="B44" s="23"/>
      <c r="C44" s="83"/>
      <c r="D44" s="65"/>
      <c r="E44" s="66"/>
      <c r="F44" s="66"/>
      <c r="G44" s="66"/>
      <c r="H44" s="88"/>
    </row>
    <row r="45" spans="1:9" ht="18" customHeight="1" thickBot="1" x14ac:dyDescent="0.25">
      <c r="A45" s="129" t="s">
        <v>19</v>
      </c>
      <c r="B45" s="130"/>
      <c r="C45" s="130"/>
      <c r="D45" s="130"/>
      <c r="E45" s="130"/>
      <c r="F45" s="130"/>
      <c r="G45" s="130"/>
      <c r="H45" s="43">
        <f>H16+H19+H24+H34+H40+H43</f>
        <v>0</v>
      </c>
    </row>
    <row r="46" spans="1:9" ht="14.25" customHeight="1" x14ac:dyDescent="0.2">
      <c r="A46" s="10"/>
      <c r="B46" s="10"/>
      <c r="C46" s="10"/>
      <c r="D46" s="10"/>
      <c r="E46" s="10"/>
      <c r="F46" s="10"/>
      <c r="G46" s="10"/>
      <c r="H46" s="11"/>
    </row>
    <row r="47" spans="1:9" ht="11.25" customHeight="1" x14ac:dyDescent="0.2">
      <c r="A47" s="1"/>
      <c r="B47" s="1"/>
      <c r="C47" s="1"/>
      <c r="D47" s="1"/>
      <c r="E47" s="1"/>
      <c r="F47" s="1"/>
      <c r="G47" s="1"/>
      <c r="H47" s="1"/>
    </row>
    <row r="48" spans="1:9" ht="11.25" customHeight="1" x14ac:dyDescent="0.2">
      <c r="A48" s="1"/>
      <c r="B48" s="127"/>
      <c r="C48" s="127"/>
      <c r="D48" s="1"/>
      <c r="E48" s="127"/>
      <c r="F48" s="127"/>
      <c r="G48" s="15"/>
      <c r="H48" s="1"/>
    </row>
    <row r="49" spans="1:8" x14ac:dyDescent="0.2">
      <c r="A49" s="6"/>
      <c r="B49" s="125" t="s">
        <v>31</v>
      </c>
      <c r="C49" s="125"/>
      <c r="D49" s="6"/>
      <c r="E49" s="131" t="s">
        <v>9</v>
      </c>
      <c r="F49" s="131"/>
      <c r="G49" s="16"/>
      <c r="H49" s="6"/>
    </row>
    <row r="50" spans="1:8" x14ac:dyDescent="0.2">
      <c r="C50" s="18" t="s">
        <v>30</v>
      </c>
    </row>
    <row r="52" spans="1:8" ht="11.25" customHeight="1" x14ac:dyDescent="0.2">
      <c r="A52" s="1"/>
      <c r="B52" s="127"/>
      <c r="C52" s="127"/>
      <c r="D52" s="1"/>
      <c r="E52" s="126"/>
      <c r="F52" s="126"/>
      <c r="G52" s="15"/>
      <c r="H52" s="1"/>
    </row>
    <row r="53" spans="1:8" ht="11.25" customHeight="1" x14ac:dyDescent="0.2">
      <c r="A53" s="1"/>
      <c r="B53" s="125" t="s">
        <v>11</v>
      </c>
      <c r="C53" s="125"/>
      <c r="D53" s="1"/>
      <c r="E53" s="76"/>
      <c r="F53" s="76"/>
      <c r="G53" s="76"/>
      <c r="H53" s="1"/>
    </row>
    <row r="54" spans="1:8" ht="11.25" customHeight="1" x14ac:dyDescent="0.2">
      <c r="A54" s="1"/>
      <c r="B54" s="76"/>
      <c r="C54" s="76"/>
      <c r="D54" s="1"/>
      <c r="E54" s="76"/>
      <c r="F54" s="76"/>
      <c r="G54" s="76"/>
      <c r="H54" s="1"/>
    </row>
    <row r="55" spans="1:8" ht="11.25" customHeight="1" x14ac:dyDescent="0.2">
      <c r="A55" s="1"/>
      <c r="B55" s="76"/>
      <c r="C55" s="76"/>
      <c r="D55" s="1"/>
      <c r="E55" s="76"/>
      <c r="F55" s="76"/>
      <c r="G55" s="76"/>
      <c r="H55" s="1"/>
    </row>
    <row r="56" spans="1:8" ht="11.25" customHeight="1" x14ac:dyDescent="0.2">
      <c r="A56" s="1"/>
      <c r="B56" s="76"/>
      <c r="C56" s="76"/>
      <c r="D56" s="1"/>
      <c r="E56" s="76"/>
      <c r="F56" s="76"/>
      <c r="G56" s="76"/>
      <c r="H56" s="1"/>
    </row>
    <row r="57" spans="1:8" ht="11.25" customHeight="1" x14ac:dyDescent="0.2">
      <c r="A57" s="126"/>
      <c r="B57" s="126"/>
      <c r="C57" s="126"/>
      <c r="D57" s="126"/>
      <c r="E57" s="126"/>
      <c r="F57" s="126"/>
      <c r="G57" s="126"/>
      <c r="H57" s="126"/>
    </row>
    <row r="58" spans="1:8" ht="11.25" customHeight="1" x14ac:dyDescent="0.2">
      <c r="A58" s="126"/>
      <c r="B58" s="126"/>
      <c r="C58" s="126"/>
      <c r="D58" s="126"/>
      <c r="E58" s="126"/>
      <c r="F58" s="126"/>
      <c r="G58" s="126"/>
      <c r="H58" s="126"/>
    </row>
    <row r="59" spans="1:8" x14ac:dyDescent="0.2">
      <c r="A59" s="126"/>
      <c r="B59" s="126"/>
      <c r="C59" s="126"/>
      <c r="D59" s="126"/>
      <c r="E59" s="126"/>
      <c r="F59" s="126"/>
      <c r="G59" s="126"/>
      <c r="H59" s="126"/>
    </row>
    <row r="60" spans="1:8" ht="12" customHeight="1" x14ac:dyDescent="0.2"/>
  </sheetData>
  <mergeCells count="25">
    <mergeCell ref="B53:C53"/>
    <mergeCell ref="A57:H59"/>
    <mergeCell ref="B52:C52"/>
    <mergeCell ref="E52:F52"/>
    <mergeCell ref="A11:H11"/>
    <mergeCell ref="A45:G45"/>
    <mergeCell ref="B48:C48"/>
    <mergeCell ref="E48:F48"/>
    <mergeCell ref="B49:C49"/>
    <mergeCell ref="E49:F49"/>
    <mergeCell ref="A7:E7"/>
    <mergeCell ref="F7:H7"/>
    <mergeCell ref="A8:D8"/>
    <mergeCell ref="E8:H8"/>
    <mergeCell ref="A9:D9"/>
    <mergeCell ref="E9:E10"/>
    <mergeCell ref="F9:F10"/>
    <mergeCell ref="A10:D10"/>
    <mergeCell ref="A6:E6"/>
    <mergeCell ref="F6:H6"/>
    <mergeCell ref="A1:B1"/>
    <mergeCell ref="C1:H1"/>
    <mergeCell ref="A2:H2"/>
    <mergeCell ref="A3:H3"/>
    <mergeCell ref="A4:H4"/>
  </mergeCells>
  <pageMargins left="0.78740157480314965" right="0.19685039370078741" top="0.39370078740157483" bottom="0.39370078740157483" header="0" footer="0"/>
  <pageSetup paperSize="9" scale="77" orientation="portrait" r:id="rId1"/>
  <headerFooter scaleWithDoc="0" alignWithMargins="0">
    <oddHeader xml:space="preserve">&amp;C. &amp;R&amp;"Arial,Negrito"&amp;8
 FOLHA N°: 0&amp;P/0&amp;N  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showZeros="0" topLeftCell="A28" zoomScaleSheetLayoutView="100" workbookViewId="0">
      <selection activeCell="B47" sqref="B47:C47"/>
    </sheetView>
  </sheetViews>
  <sheetFormatPr defaultRowHeight="12.75" x14ac:dyDescent="0.2"/>
  <cols>
    <col min="1" max="1" width="5.42578125" bestFit="1" customWidth="1"/>
    <col min="2" max="2" width="13" customWidth="1"/>
    <col min="3" max="3" width="44.85546875" customWidth="1"/>
    <col min="4" max="4" width="9.42578125" customWidth="1"/>
    <col min="5" max="5" width="13" customWidth="1"/>
    <col min="6" max="6" width="37.28515625" customWidth="1"/>
    <col min="7" max="7" width="9.140625" customWidth="1"/>
    <col min="8" max="8" width="19.140625" customWidth="1"/>
    <col min="9" max="9" width="11.140625" customWidth="1"/>
    <col min="10" max="10" width="17" customWidth="1"/>
  </cols>
  <sheetData>
    <row r="1" spans="1:8" ht="68.25" customHeight="1" x14ac:dyDescent="0.2">
      <c r="A1" s="102" t="s">
        <v>29</v>
      </c>
      <c r="B1" s="102"/>
      <c r="C1" s="102"/>
      <c r="D1" s="102"/>
      <c r="E1" s="102"/>
      <c r="F1" s="102"/>
      <c r="G1" s="22"/>
      <c r="H1" s="22"/>
    </row>
    <row r="2" spans="1:8" ht="15" x14ac:dyDescent="0.2">
      <c r="A2" s="104"/>
      <c r="B2" s="104"/>
      <c r="C2" s="104"/>
      <c r="D2" s="104"/>
      <c r="E2" s="104"/>
      <c r="F2" s="104"/>
    </row>
    <row r="3" spans="1:8" ht="3.75" customHeight="1" thickBot="1" x14ac:dyDescent="0.25">
      <c r="A3" s="105"/>
      <c r="B3" s="105"/>
      <c r="C3" s="105"/>
      <c r="D3" s="105"/>
      <c r="E3" s="105"/>
      <c r="F3" s="105"/>
    </row>
    <row r="4" spans="1:8" ht="20.100000000000001" customHeight="1" thickBot="1" x14ac:dyDescent="0.25">
      <c r="A4" s="106" t="s">
        <v>27</v>
      </c>
      <c r="B4" s="107"/>
      <c r="C4" s="107"/>
      <c r="D4" s="107"/>
      <c r="E4" s="107"/>
      <c r="F4" s="108"/>
    </row>
    <row r="5" spans="1:8" ht="3.75" customHeight="1" thickBot="1" x14ac:dyDescent="0.25">
      <c r="A5" s="20"/>
      <c r="B5" s="8"/>
      <c r="C5" s="8"/>
      <c r="D5" s="8"/>
      <c r="E5" s="8"/>
      <c r="F5" s="21"/>
    </row>
    <row r="6" spans="1:8" ht="23.25" customHeight="1" x14ac:dyDescent="0.2">
      <c r="A6" s="95" t="s">
        <v>115</v>
      </c>
      <c r="B6" s="96"/>
      <c r="C6" s="96"/>
      <c r="D6" s="96"/>
      <c r="E6" s="97"/>
      <c r="F6" s="19"/>
    </row>
    <row r="7" spans="1:8" ht="23.25" customHeight="1" x14ac:dyDescent="0.2">
      <c r="A7" s="109" t="s">
        <v>114</v>
      </c>
      <c r="B7" s="110"/>
      <c r="C7" s="110"/>
      <c r="D7" s="110"/>
      <c r="E7" s="111"/>
      <c r="F7" s="80" t="s">
        <v>119</v>
      </c>
    </row>
    <row r="8" spans="1:8" ht="33" customHeight="1" x14ac:dyDescent="0.2">
      <c r="A8" s="115" t="s">
        <v>125</v>
      </c>
      <c r="B8" s="116"/>
      <c r="C8" s="116"/>
      <c r="D8" s="117"/>
      <c r="E8" s="112"/>
      <c r="F8" s="114"/>
    </row>
    <row r="9" spans="1:8" ht="31.5" customHeight="1" x14ac:dyDescent="0.2">
      <c r="A9" s="115" t="s">
        <v>117</v>
      </c>
      <c r="B9" s="116"/>
      <c r="C9" s="116"/>
      <c r="D9" s="117"/>
      <c r="E9" s="138"/>
      <c r="F9" s="136"/>
    </row>
    <row r="10" spans="1:8" ht="21" customHeight="1" thickBot="1" x14ac:dyDescent="0.25">
      <c r="A10" s="122" t="s">
        <v>113</v>
      </c>
      <c r="B10" s="123"/>
      <c r="C10" s="123"/>
      <c r="D10" s="124"/>
      <c r="E10" s="139"/>
      <c r="F10" s="137"/>
    </row>
    <row r="11" spans="1:8" ht="3.75" customHeight="1" thickBot="1" x14ac:dyDescent="0.25">
      <c r="A11" s="133"/>
      <c r="B11" s="134"/>
      <c r="C11" s="134"/>
      <c r="D11" s="134"/>
      <c r="E11" s="134"/>
      <c r="F11" s="135"/>
    </row>
    <row r="12" spans="1:8" ht="23.25" customHeight="1" thickBot="1" x14ac:dyDescent="0.25">
      <c r="A12" s="44" t="s">
        <v>0</v>
      </c>
      <c r="B12" s="45" t="s">
        <v>4</v>
      </c>
      <c r="C12" s="45" t="s">
        <v>1</v>
      </c>
      <c r="D12" s="45" t="s">
        <v>3</v>
      </c>
      <c r="E12" s="45" t="s">
        <v>2</v>
      </c>
      <c r="F12" s="46" t="s">
        <v>28</v>
      </c>
    </row>
    <row r="13" spans="1:8" s="13" customFormat="1" ht="18" customHeight="1" x14ac:dyDescent="0.2">
      <c r="A13" s="90" t="s">
        <v>86</v>
      </c>
      <c r="B13" s="93" t="s">
        <v>40</v>
      </c>
      <c r="C13" s="91" t="s">
        <v>15</v>
      </c>
      <c r="D13" s="47"/>
      <c r="E13" s="48"/>
      <c r="F13" s="49"/>
    </row>
    <row r="14" spans="1:8" ht="85.5" customHeight="1" x14ac:dyDescent="0.2">
      <c r="A14" s="39" t="s">
        <v>14</v>
      </c>
      <c r="B14" s="92" t="s">
        <v>41</v>
      </c>
      <c r="C14" s="26" t="s">
        <v>120</v>
      </c>
      <c r="D14" s="65" t="s">
        <v>22</v>
      </c>
      <c r="E14" s="31">
        <v>1</v>
      </c>
      <c r="F14" s="50">
        <v>1</v>
      </c>
    </row>
    <row r="15" spans="1:8" ht="34.5" customHeight="1" x14ac:dyDescent="0.2">
      <c r="A15" s="77" t="s">
        <v>71</v>
      </c>
      <c r="B15" s="25" t="s">
        <v>68</v>
      </c>
      <c r="C15" s="79" t="s">
        <v>70</v>
      </c>
      <c r="D15" s="65" t="s">
        <v>69</v>
      </c>
      <c r="E15" s="66">
        <v>0.5</v>
      </c>
      <c r="F15" s="87" t="s">
        <v>124</v>
      </c>
    </row>
    <row r="16" spans="1:8" ht="21.75" customHeight="1" x14ac:dyDescent="0.2">
      <c r="A16" s="42" t="s">
        <v>87</v>
      </c>
      <c r="B16" s="63" t="s">
        <v>42</v>
      </c>
      <c r="C16" s="64" t="s">
        <v>34</v>
      </c>
      <c r="D16" s="30"/>
      <c r="E16" s="66"/>
      <c r="F16" s="82"/>
      <c r="H16" s="60"/>
    </row>
    <row r="17" spans="1:10" ht="144.75" customHeight="1" x14ac:dyDescent="0.2">
      <c r="A17" s="39" t="s">
        <v>16</v>
      </c>
      <c r="B17" s="25" t="s">
        <v>66</v>
      </c>
      <c r="C17" s="26" t="s">
        <v>67</v>
      </c>
      <c r="D17" s="74" t="s">
        <v>23</v>
      </c>
      <c r="E17" s="62">
        <f>((2.25*5.7)/2+(5.74+6.75)*5.85/2+(6.75+6.11)*29.55/2+(2.79*6.11)/2+(6.13+5.3)*14.62/2+(5.3+6.2)*31.6/2+(6.2+5.9)*10.25/2+(5.9+6.55)*18.85/2+(6.55+6.75)*4.55/2+(3.54+5.23)*2/2+(5.23+5.74)*13.45/2+(5.74+4.77)*10.95/2+(4.77+7.52)*17.37/2+(7.52+7.78)*1.94/2+(7.78+7.12)*7.44/2+(7.12+6.06)*4.39/2+(6.06+6.44)*21.13/2+(6.44+5.18)*35.4/2+(5.18+5.65)*36.1/2+(5.65+9.35)*34.15/2+(9.35+11.19)*8.34/2+(11.19+10.07)*8.78/2+(5.68*7.13)/2+(5.68*16.9))*0.08</f>
        <v>171.75447200000005</v>
      </c>
      <c r="F17" s="70" t="s">
        <v>111</v>
      </c>
      <c r="G17" s="12"/>
      <c r="H17" s="61"/>
      <c r="I17" s="58"/>
    </row>
    <row r="18" spans="1:10" ht="24" customHeight="1" x14ac:dyDescent="0.2">
      <c r="A18" s="42" t="s">
        <v>60</v>
      </c>
      <c r="B18" s="72" t="s">
        <v>46</v>
      </c>
      <c r="C18" s="64" t="s">
        <v>47</v>
      </c>
      <c r="D18" s="74"/>
      <c r="E18" s="66"/>
      <c r="F18" s="70"/>
      <c r="G18" s="12"/>
      <c r="H18" s="61"/>
      <c r="I18" s="58"/>
      <c r="J18" s="58"/>
    </row>
    <row r="19" spans="1:10" ht="48.75" customHeight="1" x14ac:dyDescent="0.2">
      <c r="A19" s="39" t="s">
        <v>17</v>
      </c>
      <c r="B19" s="78" t="s">
        <v>48</v>
      </c>
      <c r="C19" s="79" t="s">
        <v>49</v>
      </c>
      <c r="D19" s="74" t="s">
        <v>23</v>
      </c>
      <c r="E19" s="66">
        <f>(4.5+3.7+3.35+2)*0.8*1+(53+6.8)*1*1.5</f>
        <v>100.53999999999999</v>
      </c>
      <c r="F19" s="70" t="s">
        <v>101</v>
      </c>
      <c r="G19" s="12"/>
      <c r="H19" s="61"/>
      <c r="I19" s="58"/>
      <c r="J19" s="58"/>
    </row>
    <row r="20" spans="1:10" ht="32.25" customHeight="1" x14ac:dyDescent="0.2">
      <c r="A20" s="39" t="s">
        <v>38</v>
      </c>
      <c r="B20" s="78" t="s">
        <v>55</v>
      </c>
      <c r="C20" s="79" t="s">
        <v>56</v>
      </c>
      <c r="D20" s="65" t="s">
        <v>24</v>
      </c>
      <c r="E20" s="66">
        <f>(4.5+3.7+3.35+2)*0.8+(53+6.8)*1</f>
        <v>70.64</v>
      </c>
      <c r="F20" s="70" t="s">
        <v>102</v>
      </c>
      <c r="G20" s="12"/>
      <c r="H20" s="61"/>
      <c r="I20" s="58"/>
      <c r="J20" s="58"/>
    </row>
    <row r="21" spans="1:10" ht="56.25" customHeight="1" x14ac:dyDescent="0.2">
      <c r="A21" s="39" t="s">
        <v>39</v>
      </c>
      <c r="B21" s="78" t="s">
        <v>50</v>
      </c>
      <c r="C21" s="79" t="s">
        <v>57</v>
      </c>
      <c r="D21" s="74" t="s">
        <v>23</v>
      </c>
      <c r="E21" s="66">
        <f>(4.5+3.7+3.35+2)*0.8*1-((3.14*(0.15)^2*(4.5+3.7+3.35+2)))+(53+6.8)*1*1.5-((3.14*(0.3)^2*(53+6.8)))</f>
        <v>82.683212499999996</v>
      </c>
      <c r="F21" s="70" t="s">
        <v>107</v>
      </c>
      <c r="G21" s="12"/>
      <c r="H21" s="61"/>
      <c r="I21" s="58"/>
      <c r="J21" s="58"/>
    </row>
    <row r="22" spans="1:10" ht="21.75" customHeight="1" x14ac:dyDescent="0.2">
      <c r="A22" s="42" t="s">
        <v>61</v>
      </c>
      <c r="B22" s="72" t="s">
        <v>51</v>
      </c>
      <c r="C22" s="64" t="s">
        <v>52</v>
      </c>
      <c r="D22" s="74"/>
      <c r="E22" s="66"/>
      <c r="F22" s="85"/>
      <c r="G22" s="12"/>
      <c r="H22" s="61"/>
      <c r="I22" s="58"/>
      <c r="J22" s="58"/>
    </row>
    <row r="23" spans="1:10" ht="35.25" customHeight="1" x14ac:dyDescent="0.2">
      <c r="A23" s="39" t="s">
        <v>18</v>
      </c>
      <c r="B23" s="78" t="s">
        <v>53</v>
      </c>
      <c r="C23" s="79" t="s">
        <v>54</v>
      </c>
      <c r="D23" s="23" t="s">
        <v>36</v>
      </c>
      <c r="E23" s="66">
        <f>(4.5+3.7+3.35+2)</f>
        <v>13.549999999999999</v>
      </c>
      <c r="F23" s="85" t="s">
        <v>103</v>
      </c>
      <c r="G23" s="12"/>
      <c r="H23" s="61"/>
      <c r="I23" s="58"/>
      <c r="J23" s="58"/>
    </row>
    <row r="24" spans="1:10" ht="34.5" customHeight="1" x14ac:dyDescent="0.2">
      <c r="A24" s="77" t="s">
        <v>62</v>
      </c>
      <c r="B24" s="78" t="s">
        <v>89</v>
      </c>
      <c r="C24" s="79" t="s">
        <v>91</v>
      </c>
      <c r="D24" s="23" t="s">
        <v>36</v>
      </c>
      <c r="E24" s="66">
        <f>(53+6.8)</f>
        <v>59.8</v>
      </c>
      <c r="F24" s="70" t="s">
        <v>100</v>
      </c>
      <c r="G24" s="12"/>
      <c r="H24" s="61"/>
      <c r="I24" s="58"/>
      <c r="J24" s="58"/>
    </row>
    <row r="25" spans="1:10" ht="33.75" customHeight="1" x14ac:dyDescent="0.2">
      <c r="A25" s="77" t="s">
        <v>79</v>
      </c>
      <c r="B25" s="78" t="s">
        <v>92</v>
      </c>
      <c r="C25" s="79" t="s">
        <v>93</v>
      </c>
      <c r="D25" s="65" t="s">
        <v>22</v>
      </c>
      <c r="E25" s="66">
        <v>2</v>
      </c>
      <c r="F25" s="86">
        <v>2</v>
      </c>
      <c r="G25" s="12"/>
      <c r="H25" s="61"/>
      <c r="I25" s="58"/>
      <c r="J25" s="58"/>
    </row>
    <row r="26" spans="1:10" ht="40.5" customHeight="1" x14ac:dyDescent="0.2">
      <c r="A26" s="39" t="s">
        <v>82</v>
      </c>
      <c r="B26" s="78" t="s">
        <v>58</v>
      </c>
      <c r="C26" s="79" t="s">
        <v>121</v>
      </c>
      <c r="D26" s="65" t="s">
        <v>22</v>
      </c>
      <c r="E26" s="66">
        <v>4</v>
      </c>
      <c r="F26" s="68">
        <v>4</v>
      </c>
      <c r="G26" s="12"/>
      <c r="H26" s="61"/>
      <c r="I26" s="58"/>
      <c r="J26" s="58"/>
    </row>
    <row r="27" spans="1:10" ht="25.5" customHeight="1" x14ac:dyDescent="0.2">
      <c r="A27" s="77" t="s">
        <v>90</v>
      </c>
      <c r="B27" s="78" t="s">
        <v>94</v>
      </c>
      <c r="C27" s="79" t="s">
        <v>122</v>
      </c>
      <c r="D27" s="65" t="s">
        <v>22</v>
      </c>
      <c r="E27" s="66">
        <v>2</v>
      </c>
      <c r="F27" s="70">
        <v>2</v>
      </c>
      <c r="G27" s="12"/>
      <c r="H27" s="61"/>
      <c r="I27" s="58"/>
      <c r="J27" s="58"/>
    </row>
    <row r="28" spans="1:10" ht="26.25" customHeight="1" x14ac:dyDescent="0.2">
      <c r="A28" s="77" t="s">
        <v>97</v>
      </c>
      <c r="B28" s="78" t="s">
        <v>95</v>
      </c>
      <c r="C28" s="79" t="s">
        <v>96</v>
      </c>
      <c r="D28" s="65" t="s">
        <v>22</v>
      </c>
      <c r="E28" s="66">
        <v>1</v>
      </c>
      <c r="F28" s="70">
        <v>1</v>
      </c>
      <c r="G28" s="12"/>
      <c r="H28" s="61"/>
      <c r="I28" s="58"/>
      <c r="J28" s="58"/>
    </row>
    <row r="29" spans="1:10" ht="56.25" customHeight="1" x14ac:dyDescent="0.2">
      <c r="A29" s="77" t="s">
        <v>98</v>
      </c>
      <c r="B29" s="78" t="s">
        <v>83</v>
      </c>
      <c r="C29" s="79" t="s">
        <v>81</v>
      </c>
      <c r="D29" s="23" t="s">
        <v>36</v>
      </c>
      <c r="E29" s="66">
        <f>( 2*2)+( 13.45*2)+(10.95*2)+(17.37*2)+(1.94*2)+(7.44*2)+(4.39*2)+(21.13*2)+(35.4*2)+(36.1*2)+(34.15*2)+(8.34*2)+(8.48)+(10.07)+(7.13)+(16.9*2)</f>
        <v>444.8</v>
      </c>
      <c r="F29" s="70" t="s">
        <v>108</v>
      </c>
      <c r="G29" s="12"/>
      <c r="H29" s="61"/>
      <c r="I29" s="58"/>
      <c r="J29" s="58"/>
    </row>
    <row r="30" spans="1:10" ht="42.75" customHeight="1" x14ac:dyDescent="0.2">
      <c r="A30" s="77" t="s">
        <v>99</v>
      </c>
      <c r="B30" s="78" t="s">
        <v>84</v>
      </c>
      <c r="C30" s="79" t="s">
        <v>80</v>
      </c>
      <c r="D30" s="23" t="s">
        <v>36</v>
      </c>
      <c r="E30" s="66">
        <f>( 2.25)+( 5.85*2)+(29.55*2)+(2.79)+(14.62*2)+(31.6*2)+(10.25*2)+(18.85*2)+(4.55*2)</f>
        <v>235.58</v>
      </c>
      <c r="F30" s="70" t="s">
        <v>104</v>
      </c>
      <c r="G30" s="12"/>
      <c r="H30" s="61"/>
      <c r="I30" s="58"/>
      <c r="J30" s="58"/>
    </row>
    <row r="31" spans="1:10" ht="23.25" customHeight="1" x14ac:dyDescent="0.2">
      <c r="A31" s="42" t="s">
        <v>63</v>
      </c>
      <c r="B31" s="72" t="s">
        <v>43</v>
      </c>
      <c r="C31" s="64" t="s">
        <v>35</v>
      </c>
      <c r="D31" s="30"/>
      <c r="E31" s="31"/>
      <c r="F31" s="51"/>
    </row>
    <row r="32" spans="1:10" ht="75.75" customHeight="1" x14ac:dyDescent="0.2">
      <c r="A32" s="39" t="s">
        <v>25</v>
      </c>
      <c r="B32" s="25" t="s">
        <v>73</v>
      </c>
      <c r="C32" s="26" t="s">
        <v>72</v>
      </c>
      <c r="D32" s="65" t="s">
        <v>33</v>
      </c>
      <c r="E32" s="66">
        <f>(((171.75*1.5)+((100.54-82.68)*1.6)))*1.3*11</f>
        <v>4092.6743000000001</v>
      </c>
      <c r="F32" s="70" t="s">
        <v>112</v>
      </c>
      <c r="H32" s="13"/>
      <c r="J32" s="58"/>
    </row>
    <row r="33" spans="1:10" ht="144.75" customHeight="1" x14ac:dyDescent="0.2">
      <c r="A33" s="39" t="s">
        <v>37</v>
      </c>
      <c r="B33" s="25" t="s">
        <v>78</v>
      </c>
      <c r="C33" s="26" t="s">
        <v>77</v>
      </c>
      <c r="D33" s="65" t="s">
        <v>24</v>
      </c>
      <c r="E33" s="66">
        <f>((2.25*5.7)/2+(5.74+6.75)*5.85/2+(6.75+6.11)*29.55/2+(2.79*6.11)/2+(6.13+5.3)*14.62/2+(5.3+6.2)*31.6/2+(6.2+5.9)*10.25/2+(5.9+6.55)*18.85/2+(6.55+6.75)*4.55/2+(3.54+5.23)*2/2+(5.23+5.74)*13.45/2+(5.74+4.77)*10.95/2+(4.77+7.52)*17.37/2+(7.52+7.78)*1.94/2+(7.78+7.12)*7.44/2+(7.12+6.06)*4.39/2+(6.06+6.44)*21.13/2+(6.44+5.18)*35.4/2+(5.18+5.65)*36.1/2+(5.65+9.35)*34.15/2+(9.35+11.19)*8.34/2+(11.19+10.07)*8.78/2+(5.68*7.13)/2+(5.68*16.9))</f>
        <v>2146.9309000000007</v>
      </c>
      <c r="F33" s="70" t="s">
        <v>109</v>
      </c>
      <c r="H33" s="13"/>
      <c r="J33" s="58"/>
    </row>
    <row r="34" spans="1:10" ht="96.75" customHeight="1" x14ac:dyDescent="0.2">
      <c r="A34" s="39" t="s">
        <v>65</v>
      </c>
      <c r="B34" s="25" t="s">
        <v>59</v>
      </c>
      <c r="C34" s="26" t="s">
        <v>74</v>
      </c>
      <c r="D34" s="65" t="s">
        <v>24</v>
      </c>
      <c r="E34" s="66">
        <f>((2.94+4.63)*2/2+(4.63+5.14)*13.45/2+(5.14+4.17)*10.95/2+(4.17+6.92)*17.37/2+(6.92+7.18)*1.94/2+(7.18+6.52)*7.44/2+(6.52+5.46)*4.39/2+(5.46+5.84)*21.13/2+(5.84+4.58)*35.4/2+(4.58+5.05)*36.1/2+(5.05+8.75)*34.15/2+(8.75+10.59)*8.34/2+(10.59+9.77)*8.48/2+(5.08*7.13)/2+(5.08*16.9))</f>
        <v>1295.71065</v>
      </c>
      <c r="F34" s="70" t="s">
        <v>110</v>
      </c>
      <c r="H34" s="13"/>
      <c r="J34" s="58"/>
    </row>
    <row r="35" spans="1:10" ht="63.75" customHeight="1" x14ac:dyDescent="0.2">
      <c r="A35" s="39" t="s">
        <v>76</v>
      </c>
      <c r="B35" s="25" t="s">
        <v>75</v>
      </c>
      <c r="C35" s="26" t="s">
        <v>123</v>
      </c>
      <c r="D35" s="65" t="s">
        <v>24</v>
      </c>
      <c r="E35" s="66">
        <f>(2.25*4.8)/2+(4.84+5.85)*5.85/2+(5.85+5.21)*29.55/2+(2.79*5.21)/2+(5.23+4.4)*14.62/2+(4.4+5.3)*31.6/2+(5.3+5)*10.25/2+(5+5.65)*18.85/2+(5.65+5.85)*4.55/2</f>
        <v>610.32925</v>
      </c>
      <c r="F35" s="70" t="s">
        <v>105</v>
      </c>
      <c r="H35" s="13"/>
      <c r="J35" s="58"/>
    </row>
    <row r="36" spans="1:10" ht="21.75" customHeight="1" x14ac:dyDescent="0.2">
      <c r="A36" s="42" t="s">
        <v>64</v>
      </c>
      <c r="B36" s="29">
        <v>367</v>
      </c>
      <c r="C36" s="32" t="s">
        <v>44</v>
      </c>
      <c r="D36" s="30"/>
      <c r="E36" s="31"/>
      <c r="F36" s="41"/>
      <c r="H36" s="60"/>
    </row>
    <row r="37" spans="1:10" ht="77.25" customHeight="1" x14ac:dyDescent="0.2">
      <c r="A37" s="39" t="s">
        <v>26</v>
      </c>
      <c r="B37" s="23" t="s">
        <v>45</v>
      </c>
      <c r="C37" s="26" t="s">
        <v>85</v>
      </c>
      <c r="D37" s="65" t="s">
        <v>36</v>
      </c>
      <c r="E37" s="66">
        <f>(2.25+5.85+29.55+14.62+25.5)+(13.45)</f>
        <v>91.22</v>
      </c>
      <c r="F37" s="70" t="s">
        <v>106</v>
      </c>
      <c r="H37" s="60"/>
    </row>
    <row r="38" spans="1:10" ht="22.5" customHeight="1" thickBot="1" x14ac:dyDescent="0.25">
      <c r="A38" s="52"/>
      <c r="B38" s="53"/>
      <c r="C38" s="54"/>
      <c r="D38" s="55"/>
      <c r="E38" s="56"/>
      <c r="F38" s="57"/>
    </row>
    <row r="39" spans="1:10" ht="14.25" customHeight="1" x14ac:dyDescent="0.2">
      <c r="A39" s="10"/>
      <c r="B39" s="10"/>
      <c r="C39" s="10"/>
      <c r="D39" s="10"/>
      <c r="E39" s="10"/>
      <c r="F39" s="10"/>
    </row>
    <row r="40" spans="1:10" ht="11.25" customHeight="1" x14ac:dyDescent="0.2">
      <c r="A40" s="1"/>
      <c r="B40" s="1"/>
      <c r="C40" s="1"/>
      <c r="D40" s="1"/>
      <c r="E40" s="1"/>
      <c r="F40" s="1"/>
    </row>
    <row r="41" spans="1:10" ht="12" customHeight="1" x14ac:dyDescent="0.2">
      <c r="A41" s="1"/>
      <c r="B41" s="127"/>
      <c r="C41" s="127"/>
      <c r="D41" s="1"/>
      <c r="E41" s="127"/>
      <c r="F41" s="127"/>
    </row>
    <row r="42" spans="1:10" x14ac:dyDescent="0.2">
      <c r="A42" s="6"/>
      <c r="B42" s="125" t="s">
        <v>31</v>
      </c>
      <c r="C42" s="125"/>
      <c r="D42" s="6"/>
      <c r="E42" s="131" t="s">
        <v>9</v>
      </c>
      <c r="F42" s="131"/>
    </row>
    <row r="43" spans="1:10" x14ac:dyDescent="0.2">
      <c r="C43" s="18" t="s">
        <v>30</v>
      </c>
    </row>
    <row r="44" spans="1:10" ht="28.5" customHeight="1" x14ac:dyDescent="0.2">
      <c r="A44" s="1"/>
      <c r="B44" s="127"/>
      <c r="C44" s="127"/>
      <c r="D44" s="1"/>
      <c r="E44" s="126"/>
      <c r="F44" s="126"/>
    </row>
    <row r="45" spans="1:10" ht="28.5" customHeight="1" x14ac:dyDescent="0.2">
      <c r="A45" s="1"/>
      <c r="B45" s="125" t="s">
        <v>11</v>
      </c>
      <c r="C45" s="125"/>
      <c r="D45" s="1"/>
      <c r="E45" s="94"/>
      <c r="F45" s="94"/>
    </row>
    <row r="46" spans="1:10" ht="65.25" customHeight="1" x14ac:dyDescent="0.2">
      <c r="A46" s="6"/>
      <c r="B46" s="131"/>
      <c r="C46" s="131"/>
      <c r="D46" s="6"/>
      <c r="E46" s="131"/>
      <c r="F46" s="131"/>
    </row>
    <row r="47" spans="1:10" ht="114.75" customHeight="1" x14ac:dyDescent="0.2">
      <c r="A47" s="1"/>
      <c r="B47" s="132"/>
      <c r="C47" s="132"/>
      <c r="D47" s="1"/>
      <c r="E47" s="76"/>
      <c r="F47" s="76"/>
    </row>
  </sheetData>
  <mergeCells count="23">
    <mergeCell ref="B46:C46"/>
    <mergeCell ref="E46:F46"/>
    <mergeCell ref="B44:C44"/>
    <mergeCell ref="A6:E6"/>
    <mergeCell ref="A7:E7"/>
    <mergeCell ref="E8:F8"/>
    <mergeCell ref="B45:C45"/>
    <mergeCell ref="B47:C47"/>
    <mergeCell ref="A1:F1"/>
    <mergeCell ref="B42:C42"/>
    <mergeCell ref="E42:F42"/>
    <mergeCell ref="E41:F41"/>
    <mergeCell ref="B41:C41"/>
    <mergeCell ref="A8:D8"/>
    <mergeCell ref="A10:D10"/>
    <mergeCell ref="A9:D9"/>
    <mergeCell ref="A11:F11"/>
    <mergeCell ref="A3:F3"/>
    <mergeCell ref="A2:F2"/>
    <mergeCell ref="F9:F10"/>
    <mergeCell ref="E9:E10"/>
    <mergeCell ref="A4:F4"/>
    <mergeCell ref="E44:F44"/>
  </mergeCells>
  <phoneticPr fontId="2" type="noConversion"/>
  <pageMargins left="0.78740157480314965" right="0.19685039370078741" top="0.39370078740157483" bottom="0.39370078740157483" header="0" footer="0"/>
  <pageSetup paperSize="9" scale="77" orientation="portrait" r:id="rId1"/>
  <headerFooter alignWithMargins="0">
    <oddHeader xml:space="preserve">&amp;R&amp;"Arial,Negrito"&amp;9
FOLHA N°: 0&amp;P/0&amp;N  &amp;"Arial,Normal"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 Planilha Orçamentaria</vt:lpstr>
      <vt:lpstr>Memoria de calculo</vt:lpstr>
      <vt:lpstr>' Planilha Orçamentaria'!Area_de_impressao</vt:lpstr>
      <vt:lpstr>'Memoria de calculo'!Area_de_impressao</vt:lpstr>
      <vt:lpstr>' Planilha Orçamentaria'!Titulos_de_impressao</vt:lpstr>
      <vt:lpstr>'Memoria de calculo'!Titulos_de_impressao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Josue Carlos</cp:lastModifiedBy>
  <cp:lastPrinted>2020-04-23T01:38:02Z</cp:lastPrinted>
  <dcterms:created xsi:type="dcterms:W3CDTF">2006-09-22T13:55:22Z</dcterms:created>
  <dcterms:modified xsi:type="dcterms:W3CDTF">2020-07-23T12:05:00Z</dcterms:modified>
</cp:coreProperties>
</file>